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C:\Users\たか\Desktop\"/>
    </mc:Choice>
  </mc:AlternateContent>
  <xr:revisionPtr revIDLastSave="0" documentId="13_ncr:1_{39DD7574-56A9-422D-A05C-28E6BDB6BA02}" xr6:coauthVersionLast="47" xr6:coauthVersionMax="47" xr10:uidLastSave="{00000000-0000-0000-0000-000000000000}"/>
  <bookViews>
    <workbookView xWindow="-110" yWindow="-110" windowWidth="38620" windowHeight="21100" xr2:uid="{4D30582D-708B-4931-A49D-C9A198E6C8AE}"/>
  </bookViews>
  <sheets>
    <sheet name="1-1.絶対参照と相対参照" sheetId="4" r:id="rId1"/>
    <sheet name="2-1.合計_平均_最大_最小" sheetId="1" r:id="rId2"/>
    <sheet name="2-2.端数処理" sheetId="2" r:id="rId3"/>
    <sheet name="2-3.順位" sheetId="3" r:id="rId4"/>
    <sheet name="2-4.行と列" sheetId="6" r:id="rId5"/>
    <sheet name="3-1.IF関数(単一条件)" sheetId="7" r:id="rId6"/>
    <sheet name="3-2.IF関数(ネスト)" sheetId="8" r:id="rId7"/>
    <sheet name="3-3.IF関数(論理関数)" sheetId="9" r:id="rId8"/>
    <sheet name="3-4.個数関数" sheetId="10" r:id="rId9"/>
    <sheet name="3-5.垂直照合" sheetId="11" r:id="rId10"/>
    <sheet name="3-6.照合一致" sheetId="12" r:id="rId11"/>
    <sheet name="演習課題1.成績管理表" sheetId="13" r:id="rId12"/>
    <sheet name="演習課題1(別紙).評定基準" sheetId="14" r:id="rId13"/>
    <sheet name="演習課題2.座席表" sheetId="16" r:id="rId14"/>
    <sheet name="演習問題2(別紙).名簿" sheetId="17" r:id="rId15"/>
  </sheets>
  <definedNames>
    <definedName name="_xlnm.Print_Area" localSheetId="13">演習課題2.座席表!$A$15:$P$74</definedName>
    <definedName name="名簿一覧">'演習問題2(別紙).名簿'!$B$3:$J$107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9" i="6" l="1"/>
  <c r="J8" i="6"/>
  <c r="J7" i="6"/>
  <c r="J6" i="6"/>
  <c r="J5" i="6"/>
  <c r="J4" i="6"/>
  <c r="J3" i="6"/>
  <c r="J2" i="6"/>
  <c r="J1" i="6"/>
  <c r="I10" i="6"/>
  <c r="H10" i="6"/>
  <c r="G10" i="6"/>
  <c r="F10" i="6"/>
  <c r="E10" i="6"/>
  <c r="D10" i="6"/>
  <c r="C10" i="6"/>
  <c r="B10" i="6"/>
  <c r="A10" i="6"/>
  <c r="I9" i="4"/>
  <c r="F106" i="17" l="1"/>
  <c r="E106" i="17"/>
  <c r="D106" i="17"/>
  <c r="C106" i="17"/>
  <c r="B106" i="17"/>
  <c r="F105" i="17"/>
  <c r="E105" i="17"/>
  <c r="D105" i="17"/>
  <c r="C105" i="17"/>
  <c r="B105" i="17"/>
  <c r="F104" i="17"/>
  <c r="E104" i="17"/>
  <c r="D104" i="17"/>
  <c r="C104" i="17"/>
  <c r="B104" i="17"/>
  <c r="F103" i="17"/>
  <c r="E103" i="17"/>
  <c r="D103" i="17"/>
  <c r="C103" i="17"/>
  <c r="B103" i="17"/>
  <c r="M70" i="16"/>
  <c r="N70" i="16"/>
  <c r="O70" i="16"/>
  <c r="N14" i="16"/>
  <c r="P13" i="16"/>
  <c r="B107" i="17"/>
  <c r="F107" i="17"/>
  <c r="E107" i="17"/>
  <c r="D107" i="17"/>
  <c r="C107" i="17"/>
  <c r="G106" i="17"/>
  <c r="G105" i="17"/>
  <c r="G104" i="17"/>
  <c r="G103" i="17"/>
  <c r="G107" i="17"/>
  <c r="G94" i="17"/>
  <c r="G82" i="17"/>
  <c r="G70" i="17"/>
  <c r="G58" i="17"/>
  <c r="G46" i="17"/>
  <c r="G34" i="17"/>
  <c r="G22" i="17"/>
  <c r="G10" i="17"/>
  <c r="G91" i="17"/>
  <c r="G79" i="17"/>
  <c r="G67" i="17"/>
  <c r="G55" i="17"/>
  <c r="G19" i="17"/>
  <c r="G7" i="17"/>
  <c r="G102" i="17"/>
  <c r="G90" i="17"/>
  <c r="G78" i="17"/>
  <c r="G66" i="17"/>
  <c r="G42" i="17"/>
  <c r="G30" i="17"/>
  <c r="G18" i="17"/>
  <c r="G6" i="17"/>
  <c r="G101" i="17"/>
  <c r="G77" i="17"/>
  <c r="G65" i="17"/>
  <c r="G41" i="17"/>
  <c r="G17" i="17"/>
  <c r="G5" i="17"/>
  <c r="G61" i="17"/>
  <c r="G36" i="17"/>
  <c r="G12" i="17"/>
  <c r="G83" i="17"/>
  <c r="G71" i="17"/>
  <c r="G47" i="17"/>
  <c r="G23" i="17"/>
  <c r="G93" i="17"/>
  <c r="G81" i="17"/>
  <c r="G69" i="17"/>
  <c r="G57" i="17"/>
  <c r="G45" i="17"/>
  <c r="G33" i="17"/>
  <c r="G21" i="17"/>
  <c r="G9" i="17"/>
  <c r="G31" i="17"/>
  <c r="G54" i="17"/>
  <c r="G53" i="17"/>
  <c r="G97" i="17"/>
  <c r="G49" i="17"/>
  <c r="G37" i="17"/>
  <c r="G48" i="17"/>
  <c r="G92" i="17"/>
  <c r="G80" i="17"/>
  <c r="G68" i="17"/>
  <c r="G56" i="17"/>
  <c r="G44" i="17"/>
  <c r="G32" i="17"/>
  <c r="G20" i="17"/>
  <c r="G8" i="17"/>
  <c r="G43" i="17"/>
  <c r="G89" i="17"/>
  <c r="G29" i="17"/>
  <c r="G85" i="17"/>
  <c r="G13" i="17"/>
  <c r="G72" i="17"/>
  <c r="G84" i="17"/>
  <c r="G96" i="17"/>
  <c r="G100" i="17"/>
  <c r="G88" i="17"/>
  <c r="G76" i="17"/>
  <c r="G64" i="17"/>
  <c r="G52" i="17"/>
  <c r="G40" i="17"/>
  <c r="G28" i="17"/>
  <c r="G16" i="17"/>
  <c r="G4" i="17"/>
  <c r="G99" i="17"/>
  <c r="G87" i="17"/>
  <c r="G75" i="17"/>
  <c r="G63" i="17"/>
  <c r="G51" i="17"/>
  <c r="G39" i="17"/>
  <c r="G27" i="17"/>
  <c r="G15" i="17"/>
  <c r="G98" i="17"/>
  <c r="G86" i="17"/>
  <c r="G74" i="17"/>
  <c r="G62" i="17"/>
  <c r="G50" i="17"/>
  <c r="G38" i="17"/>
  <c r="G26" i="17"/>
  <c r="G14" i="17"/>
  <c r="G73" i="17"/>
  <c r="G60" i="17"/>
  <c r="G24" i="17"/>
  <c r="G95" i="17"/>
  <c r="G59" i="17"/>
  <c r="G35" i="17"/>
  <c r="G11" i="17"/>
  <c r="G25" i="17"/>
  <c r="G3" i="17"/>
  <c r="H3" i="17" l="1"/>
  <c r="I3" i="17" s="1"/>
  <c r="H25" i="17"/>
  <c r="I25" i="17" s="1"/>
  <c r="H11" i="17"/>
  <c r="I11" i="17" s="1"/>
  <c r="H35" i="17"/>
  <c r="I35" i="17" s="1"/>
  <c r="H59" i="17"/>
  <c r="I59" i="17" s="1"/>
  <c r="H95" i="17"/>
  <c r="I95" i="17" s="1"/>
  <c r="H24" i="17"/>
  <c r="I24" i="17" s="1"/>
  <c r="H60" i="17"/>
  <c r="I60" i="17" s="1"/>
  <c r="H73" i="17"/>
  <c r="I73" i="17" s="1"/>
  <c r="H14" i="17"/>
  <c r="I14" i="17" s="1"/>
  <c r="H26" i="17"/>
  <c r="I26" i="17" s="1"/>
  <c r="H38" i="17"/>
  <c r="I38" i="17" s="1"/>
  <c r="H50" i="17"/>
  <c r="I50" i="17" s="1"/>
  <c r="H62" i="17"/>
  <c r="I62" i="17" s="1"/>
  <c r="H74" i="17"/>
  <c r="I74" i="17" s="1"/>
  <c r="H86" i="17"/>
  <c r="I86" i="17" s="1"/>
  <c r="H98" i="17"/>
  <c r="I98" i="17" s="1"/>
  <c r="H15" i="17"/>
  <c r="I15" i="17" s="1"/>
  <c r="H27" i="17"/>
  <c r="I27" i="17" s="1"/>
  <c r="H39" i="17"/>
  <c r="I39" i="17" s="1"/>
  <c r="H51" i="17"/>
  <c r="I51" i="17" s="1"/>
  <c r="H63" i="17"/>
  <c r="I63" i="17" s="1"/>
  <c r="H75" i="17"/>
  <c r="I75" i="17" s="1"/>
  <c r="H87" i="17"/>
  <c r="I87" i="17" s="1"/>
  <c r="H99" i="17"/>
  <c r="I99" i="17" s="1"/>
  <c r="H4" i="17"/>
  <c r="I4" i="17" s="1"/>
  <c r="H16" i="17"/>
  <c r="I16" i="17" s="1"/>
  <c r="H28" i="17"/>
  <c r="I28" i="17" s="1"/>
  <c r="H40" i="17"/>
  <c r="I40" i="17" s="1"/>
  <c r="H52" i="17"/>
  <c r="I52" i="17" s="1"/>
  <c r="H64" i="17"/>
  <c r="I64" i="17" s="1"/>
  <c r="H76" i="17"/>
  <c r="I76" i="17" s="1"/>
  <c r="H88" i="17"/>
  <c r="I88" i="17" s="1"/>
  <c r="H100" i="17"/>
  <c r="I100" i="17" s="1"/>
  <c r="H96" i="17"/>
  <c r="I96" i="17" s="1"/>
  <c r="H84" i="17"/>
  <c r="I84" i="17" s="1"/>
  <c r="H72" i="17"/>
  <c r="I72" i="17" s="1"/>
  <c r="H13" i="17"/>
  <c r="I13" i="17" s="1"/>
  <c r="H85" i="17"/>
  <c r="I85" i="17" s="1"/>
  <c r="H29" i="17"/>
  <c r="I29" i="17" s="1"/>
  <c r="H89" i="17"/>
  <c r="I89" i="17" s="1"/>
  <c r="H43" i="17"/>
  <c r="I43" i="17" s="1"/>
  <c r="H8" i="17"/>
  <c r="I8" i="17" s="1"/>
  <c r="H20" i="17"/>
  <c r="I20" i="17" s="1"/>
  <c r="H32" i="17"/>
  <c r="I32" i="17" s="1"/>
  <c r="H44" i="17"/>
  <c r="I44" i="17" s="1"/>
  <c r="H56" i="17"/>
  <c r="I56" i="17" s="1"/>
  <c r="H68" i="17"/>
  <c r="I68" i="17" s="1"/>
  <c r="H80" i="17"/>
  <c r="I80" i="17" s="1"/>
  <c r="H92" i="17"/>
  <c r="I92" i="17" s="1"/>
  <c r="H48" i="17"/>
  <c r="I48" i="17" s="1"/>
  <c r="H37" i="17"/>
  <c r="I37" i="17" s="1"/>
  <c r="H49" i="17"/>
  <c r="I49" i="17" s="1"/>
  <c r="H97" i="17"/>
  <c r="I97" i="17" s="1"/>
  <c r="H53" i="17"/>
  <c r="I53" i="17" s="1"/>
  <c r="H54" i="17"/>
  <c r="I54" i="17" s="1"/>
  <c r="H31" i="17"/>
  <c r="I31" i="17" s="1"/>
  <c r="H9" i="17"/>
  <c r="I9" i="17" s="1"/>
  <c r="H21" i="17"/>
  <c r="I21" i="17" s="1"/>
  <c r="H33" i="17"/>
  <c r="I33" i="17" s="1"/>
  <c r="H45" i="17"/>
  <c r="I45" i="17" s="1"/>
  <c r="H57" i="17"/>
  <c r="I57" i="17" s="1"/>
  <c r="H69" i="17"/>
  <c r="I69" i="17" s="1"/>
  <c r="H81" i="17"/>
  <c r="I81" i="17" s="1"/>
  <c r="H93" i="17"/>
  <c r="I93" i="17" s="1"/>
  <c r="H23" i="17"/>
  <c r="I23" i="17" s="1"/>
  <c r="H47" i="17"/>
  <c r="I47" i="17" s="1"/>
  <c r="H71" i="17"/>
  <c r="I71" i="17" s="1"/>
  <c r="H83" i="17"/>
  <c r="I83" i="17" s="1"/>
  <c r="H12" i="17"/>
  <c r="I12" i="17" s="1"/>
  <c r="H36" i="17"/>
  <c r="I36" i="17" s="1"/>
  <c r="H61" i="17"/>
  <c r="I61" i="17" s="1"/>
  <c r="H5" i="17"/>
  <c r="I5" i="17" s="1"/>
  <c r="H17" i="17"/>
  <c r="I17" i="17" s="1"/>
  <c r="H41" i="17"/>
  <c r="I41" i="17" s="1"/>
  <c r="H65" i="17"/>
  <c r="I65" i="17" s="1"/>
  <c r="H77" i="17"/>
  <c r="I77" i="17" s="1"/>
  <c r="H101" i="17"/>
  <c r="I101" i="17" s="1"/>
  <c r="H6" i="17"/>
  <c r="I6" i="17" s="1"/>
  <c r="H18" i="17"/>
  <c r="I18" i="17" s="1"/>
  <c r="H30" i="17"/>
  <c r="I30" i="17" s="1"/>
  <c r="H42" i="17"/>
  <c r="I42" i="17" s="1"/>
  <c r="H66" i="17"/>
  <c r="I66" i="17" s="1"/>
  <c r="H78" i="17"/>
  <c r="I78" i="17" s="1"/>
  <c r="H90" i="17"/>
  <c r="I90" i="17" s="1"/>
  <c r="H102" i="17"/>
  <c r="I102" i="17" s="1"/>
  <c r="H7" i="17"/>
  <c r="I7" i="17" s="1"/>
  <c r="H19" i="17"/>
  <c r="I19" i="17" s="1"/>
  <c r="H55" i="17"/>
  <c r="I55" i="17" s="1"/>
  <c r="H67" i="17"/>
  <c r="I67" i="17" s="1"/>
  <c r="H79" i="17"/>
  <c r="I79" i="17" s="1"/>
  <c r="H91" i="17"/>
  <c r="I91" i="17" s="1"/>
  <c r="H10" i="17"/>
  <c r="I10" i="17" s="1"/>
  <c r="H22" i="17"/>
  <c r="I22" i="17" s="1"/>
  <c r="H34" i="17"/>
  <c r="I34" i="17" s="1"/>
  <c r="H46" i="17"/>
  <c r="I46" i="17" s="1"/>
  <c r="H58" i="17"/>
  <c r="I58" i="17" s="1"/>
  <c r="H70" i="17"/>
  <c r="I70" i="17" s="1"/>
  <c r="H82" i="17"/>
  <c r="I82" i="17" s="1"/>
  <c r="H94" i="17"/>
  <c r="I94" i="17" s="1"/>
  <c r="H107" i="17"/>
  <c r="I107" i="17" s="1"/>
  <c r="H106" i="17"/>
  <c r="I106" i="17" s="1"/>
  <c r="M69" i="16"/>
  <c r="O69" i="16"/>
  <c r="H103" i="17"/>
  <c r="I103" i="17" s="1"/>
  <c r="H104" i="17"/>
  <c r="I104" i="17" s="1"/>
  <c r="H105" i="17"/>
  <c r="I105" i="17" s="1"/>
  <c r="L70" i="16"/>
  <c r="AG37" i="13"/>
  <c r="AG36" i="13"/>
  <c r="AG35" i="13"/>
  <c r="AG34" i="13"/>
  <c r="AG33" i="13"/>
  <c r="AG32" i="13"/>
  <c r="AG31" i="13"/>
  <c r="AG30" i="13"/>
  <c r="AG29" i="13"/>
  <c r="AG28" i="13"/>
  <c r="AG27" i="13"/>
  <c r="AG26" i="13"/>
  <c r="AG25" i="13"/>
  <c r="AG24" i="13"/>
  <c r="AG23" i="13"/>
  <c r="AH22" i="13"/>
  <c r="AG22" i="13"/>
  <c r="AJ38" i="13"/>
  <c r="K38" i="13"/>
  <c r="AE38" i="13"/>
  <c r="G22" i="13"/>
  <c r="AE36" i="12"/>
  <c r="AE39" i="12"/>
  <c r="AE38" i="12"/>
  <c r="AE37" i="12"/>
  <c r="AE35" i="12"/>
  <c r="AE34" i="12"/>
  <c r="AE33" i="12"/>
  <c r="S12" i="11"/>
  <c r="AD25" i="11"/>
  <c r="AC25" i="11"/>
  <c r="AB25" i="11"/>
  <c r="AA25" i="11"/>
  <c r="AD24" i="11"/>
  <c r="AC24" i="11"/>
  <c r="AB24" i="11"/>
  <c r="AA24" i="11"/>
  <c r="AD23" i="11"/>
  <c r="AC23" i="11"/>
  <c r="AB23" i="11"/>
  <c r="AA23" i="11"/>
  <c r="AD22" i="11"/>
  <c r="AC22" i="11"/>
  <c r="AB22" i="11"/>
  <c r="AA22" i="11"/>
  <c r="AD21" i="11"/>
  <c r="AC21" i="11"/>
  <c r="AB21" i="11"/>
  <c r="AA21" i="11"/>
  <c r="AD20" i="11"/>
  <c r="AC20" i="11"/>
  <c r="AB20" i="11"/>
  <c r="AA20" i="11"/>
  <c r="AD19" i="11"/>
  <c r="AC19" i="11"/>
  <c r="AB19" i="11"/>
  <c r="AA19" i="11"/>
  <c r="AD18" i="11"/>
  <c r="AC18" i="11"/>
  <c r="AB18" i="11"/>
  <c r="AA18" i="11"/>
  <c r="AD17" i="11"/>
  <c r="AC17" i="11"/>
  <c r="AB17" i="11"/>
  <c r="AA17" i="11"/>
  <c r="AD16" i="11"/>
  <c r="AC16" i="11"/>
  <c r="AB16" i="11"/>
  <c r="AA16" i="11"/>
  <c r="AD15" i="11"/>
  <c r="AC15" i="11"/>
  <c r="AB15" i="11"/>
  <c r="AA15" i="11"/>
  <c r="AD14" i="11"/>
  <c r="AC14" i="11"/>
  <c r="AB14" i="11"/>
  <c r="AA14" i="11"/>
  <c r="AD13" i="11"/>
  <c r="AC13" i="11"/>
  <c r="AB13" i="11"/>
  <c r="AA13" i="11"/>
  <c r="AD12" i="11"/>
  <c r="AC12" i="11"/>
  <c r="AB12" i="11"/>
  <c r="AA12" i="11"/>
  <c r="AD11" i="11"/>
  <c r="AC11" i="11"/>
  <c r="AB11" i="11"/>
  <c r="AA11" i="11"/>
  <c r="AD10" i="11"/>
  <c r="AC10" i="11"/>
  <c r="AB10" i="11"/>
  <c r="AA10" i="11"/>
  <c r="AE37" i="10"/>
  <c r="AE36" i="10"/>
  <c r="AE35" i="10"/>
  <c r="AE34" i="10"/>
  <c r="AE33" i="10"/>
  <c r="AE32" i="10"/>
  <c r="AE31" i="10"/>
  <c r="AC25" i="9"/>
  <c r="AD25" i="9" s="1"/>
  <c r="AB25" i="9"/>
  <c r="AE25" i="9" s="1"/>
  <c r="AA25" i="9"/>
  <c r="AE24" i="9"/>
  <c r="AC24" i="9"/>
  <c r="AD24" i="9" s="1"/>
  <c r="AB24" i="9"/>
  <c r="AA24" i="9"/>
  <c r="AC23" i="9"/>
  <c r="AD23" i="9" s="1"/>
  <c r="AB23" i="9"/>
  <c r="AE23" i="9" s="1"/>
  <c r="AA23" i="9"/>
  <c r="AC22" i="9"/>
  <c r="AD22" i="9" s="1"/>
  <c r="AB22" i="9"/>
  <c r="AE22" i="9" s="1"/>
  <c r="AA22" i="9"/>
  <c r="AC21" i="9"/>
  <c r="AD21" i="9" s="1"/>
  <c r="AB21" i="9"/>
  <c r="AE21" i="9" s="1"/>
  <c r="AA21" i="9"/>
  <c r="AC20" i="9"/>
  <c r="AD20" i="9" s="1"/>
  <c r="AB20" i="9"/>
  <c r="AE20" i="9" s="1"/>
  <c r="AA20" i="9"/>
  <c r="AC19" i="9"/>
  <c r="AD19" i="9" s="1"/>
  <c r="AB19" i="9"/>
  <c r="AE19" i="9" s="1"/>
  <c r="AA19" i="9"/>
  <c r="AC18" i="9"/>
  <c r="AD18" i="9" s="1"/>
  <c r="AB18" i="9"/>
  <c r="AE18" i="9" s="1"/>
  <c r="AA18" i="9"/>
  <c r="AD17" i="9"/>
  <c r="AC17" i="9"/>
  <c r="AB17" i="9"/>
  <c r="AE17" i="9" s="1"/>
  <c r="AA17" i="9"/>
  <c r="AE16" i="9"/>
  <c r="AC16" i="9"/>
  <c r="AD16" i="9" s="1"/>
  <c r="AB16" i="9"/>
  <c r="AA16" i="9"/>
  <c r="AC15" i="9"/>
  <c r="AD15" i="9" s="1"/>
  <c r="AB15" i="9"/>
  <c r="AE15" i="9" s="1"/>
  <c r="AA15" i="9"/>
  <c r="AC14" i="9"/>
  <c r="AD14" i="9" s="1"/>
  <c r="AB14" i="9"/>
  <c r="AE14" i="9" s="1"/>
  <c r="AA14" i="9"/>
  <c r="AC13" i="9"/>
  <c r="AD13" i="9" s="1"/>
  <c r="AB13" i="9"/>
  <c r="AE13" i="9" s="1"/>
  <c r="AA13" i="9"/>
  <c r="AE12" i="9"/>
  <c r="AC12" i="9"/>
  <c r="AD12" i="9" s="1"/>
  <c r="AB12" i="9"/>
  <c r="AA12" i="9"/>
  <c r="AC11" i="9"/>
  <c r="AD11" i="9" s="1"/>
  <c r="AB11" i="9"/>
  <c r="AE11" i="9" s="1"/>
  <c r="AA11" i="9"/>
  <c r="AA22" i="8"/>
  <c r="AA21" i="8"/>
  <c r="AA20" i="8"/>
  <c r="AA19" i="8"/>
  <c r="AA18" i="8"/>
  <c r="AA17" i="8"/>
  <c r="AA16" i="8"/>
  <c r="AA15" i="8"/>
  <c r="AA14" i="8"/>
  <c r="AA13" i="8"/>
  <c r="AA12" i="8"/>
  <c r="AA11" i="8"/>
  <c r="AA10" i="8"/>
  <c r="AA9" i="8"/>
  <c r="AA8" i="8"/>
  <c r="AD25" i="7"/>
  <c r="AC25" i="7"/>
  <c r="AB25" i="7"/>
  <c r="AA25" i="7"/>
  <c r="AD24" i="7"/>
  <c r="AC24" i="7"/>
  <c r="AB24" i="7"/>
  <c r="AA24" i="7"/>
  <c r="AD23" i="7"/>
  <c r="AC23" i="7"/>
  <c r="AB23" i="7"/>
  <c r="AA23" i="7"/>
  <c r="AD22" i="7"/>
  <c r="AC22" i="7"/>
  <c r="AB22" i="7"/>
  <c r="AA22" i="7"/>
  <c r="AD21" i="7"/>
  <c r="AC21" i="7"/>
  <c r="AB21" i="7"/>
  <c r="AA21" i="7"/>
  <c r="AD20" i="7"/>
  <c r="AC20" i="7"/>
  <c r="AB20" i="7"/>
  <c r="AA20" i="7"/>
  <c r="AD19" i="7"/>
  <c r="AC19" i="7"/>
  <c r="AB19" i="7"/>
  <c r="AA19" i="7"/>
  <c r="AD18" i="7"/>
  <c r="AC18" i="7"/>
  <c r="AB18" i="7"/>
  <c r="AA18" i="7"/>
  <c r="AD17" i="7"/>
  <c r="AC17" i="7"/>
  <c r="AB17" i="7"/>
  <c r="AA17" i="7"/>
  <c r="AD16" i="7"/>
  <c r="AC16" i="7"/>
  <c r="AB16" i="7"/>
  <c r="AA16" i="7"/>
  <c r="AD15" i="7"/>
  <c r="AC15" i="7"/>
  <c r="AB15" i="7"/>
  <c r="AA15" i="7"/>
  <c r="AD14" i="7"/>
  <c r="AC14" i="7"/>
  <c r="AB14" i="7"/>
  <c r="AA14" i="7"/>
  <c r="AD13" i="7"/>
  <c r="AC13" i="7"/>
  <c r="AB13" i="7"/>
  <c r="AA13" i="7"/>
  <c r="AD12" i="7"/>
  <c r="AC12" i="7"/>
  <c r="AB12" i="7"/>
  <c r="AA12" i="7"/>
  <c r="AD11" i="7"/>
  <c r="AC11" i="7"/>
  <c r="AB11" i="7"/>
  <c r="AA11" i="7"/>
  <c r="BI9" i="6"/>
  <c r="BH9" i="6"/>
  <c r="BG9" i="6"/>
  <c r="BF9" i="6"/>
  <c r="BE9" i="6"/>
  <c r="BD9" i="6"/>
  <c r="BC9" i="6"/>
  <c r="BB9" i="6"/>
  <c r="BA9" i="6"/>
  <c r="BI8" i="6"/>
  <c r="BH8" i="6"/>
  <c r="BG8" i="6"/>
  <c r="BF8" i="6"/>
  <c r="BE8" i="6"/>
  <c r="BD8" i="6"/>
  <c r="BC8" i="6"/>
  <c r="BB8" i="6"/>
  <c r="BA8" i="6"/>
  <c r="BI7" i="6"/>
  <c r="BH7" i="6"/>
  <c r="BG7" i="6"/>
  <c r="BF7" i="6"/>
  <c r="BE7" i="6"/>
  <c r="BD7" i="6"/>
  <c r="BC7" i="6"/>
  <c r="BB7" i="6"/>
  <c r="BA7" i="6"/>
  <c r="BI6" i="6"/>
  <c r="BH6" i="6"/>
  <c r="BG6" i="6"/>
  <c r="BF6" i="6"/>
  <c r="BE6" i="6"/>
  <c r="BD6" i="6"/>
  <c r="BC6" i="6"/>
  <c r="BB6" i="6"/>
  <c r="BA6" i="6"/>
  <c r="BI5" i="6"/>
  <c r="BH5" i="6"/>
  <c r="BG5" i="6"/>
  <c r="BF5" i="6"/>
  <c r="BE5" i="6"/>
  <c r="BD5" i="6"/>
  <c r="BC5" i="6"/>
  <c r="BB5" i="6"/>
  <c r="BA5" i="6"/>
  <c r="BI4" i="6"/>
  <c r="BH4" i="6"/>
  <c r="BG4" i="6"/>
  <c r="BF4" i="6"/>
  <c r="BE4" i="6"/>
  <c r="BD4" i="6"/>
  <c r="BC4" i="6"/>
  <c r="BB4" i="6"/>
  <c r="BA4" i="6"/>
  <c r="BI3" i="6"/>
  <c r="BH3" i="6"/>
  <c r="BG3" i="6"/>
  <c r="BF3" i="6"/>
  <c r="BE3" i="6"/>
  <c r="BD3" i="6"/>
  <c r="BC3" i="6"/>
  <c r="BB3" i="6"/>
  <c r="BA3" i="6"/>
  <c r="BI2" i="6"/>
  <c r="BH2" i="6"/>
  <c r="BG2" i="6"/>
  <c r="BF2" i="6"/>
  <c r="BE2" i="6"/>
  <c r="BD2" i="6"/>
  <c r="BC2" i="6"/>
  <c r="BB2" i="6"/>
  <c r="BA2" i="6"/>
  <c r="BI1" i="6"/>
  <c r="BH1" i="6"/>
  <c r="BG1" i="6"/>
  <c r="BF1" i="6"/>
  <c r="BE1" i="6"/>
  <c r="BD1" i="6"/>
  <c r="BC1" i="6"/>
  <c r="BB1" i="6"/>
  <c r="BA1" i="6"/>
  <c r="AB23" i="3"/>
  <c r="AA23" i="3"/>
  <c r="AB22" i="3"/>
  <c r="AA22" i="3"/>
  <c r="AB21" i="3"/>
  <c r="AA21" i="3"/>
  <c r="AB20" i="3"/>
  <c r="AA20" i="3"/>
  <c r="AB19" i="3"/>
  <c r="AA19" i="3"/>
  <c r="AB18" i="3"/>
  <c r="AA18" i="3"/>
  <c r="AB17" i="3"/>
  <c r="AA17" i="3"/>
  <c r="AB16" i="3"/>
  <c r="AA16" i="3"/>
  <c r="AB15" i="3"/>
  <c r="AA15" i="3"/>
  <c r="AB14" i="3"/>
  <c r="AA14" i="3"/>
  <c r="AB13" i="3"/>
  <c r="AA13" i="3"/>
  <c r="AB12" i="3"/>
  <c r="AA12" i="3"/>
  <c r="AB11" i="3"/>
  <c r="AA11" i="3"/>
  <c r="AB10" i="3"/>
  <c r="AA10" i="3"/>
  <c r="AB9" i="3"/>
  <c r="AA9" i="3"/>
  <c r="AL24" i="2"/>
  <c r="AK24" i="2"/>
  <c r="AJ24" i="2"/>
  <c r="AI24" i="2"/>
  <c r="AH24" i="2"/>
  <c r="AG24" i="2"/>
  <c r="AF24" i="2"/>
  <c r="AE24" i="2"/>
  <c r="AD24" i="2"/>
  <c r="AC24" i="2"/>
  <c r="AB24" i="2"/>
  <c r="AA24" i="2"/>
  <c r="AL23" i="2"/>
  <c r="AK23" i="2"/>
  <c r="AJ23" i="2"/>
  <c r="AI23" i="2"/>
  <c r="AH23" i="2"/>
  <c r="AG23" i="2"/>
  <c r="AF23" i="2"/>
  <c r="AE23" i="2"/>
  <c r="AD23" i="2"/>
  <c r="AC23" i="2"/>
  <c r="AB23" i="2"/>
  <c r="AA23" i="2"/>
  <c r="AL22" i="2"/>
  <c r="AK22" i="2"/>
  <c r="AJ22" i="2"/>
  <c r="AI22" i="2"/>
  <c r="AH22" i="2"/>
  <c r="AG22" i="2"/>
  <c r="AF22" i="2"/>
  <c r="AE22" i="2"/>
  <c r="AD22" i="2"/>
  <c r="AC22" i="2"/>
  <c r="AB22" i="2"/>
  <c r="AA22" i="2"/>
  <c r="AL21" i="2"/>
  <c r="AK21" i="2"/>
  <c r="AJ21" i="2"/>
  <c r="AI21" i="2"/>
  <c r="AH21" i="2"/>
  <c r="AG21" i="2"/>
  <c r="AF21" i="2"/>
  <c r="AE21" i="2"/>
  <c r="AD21" i="2"/>
  <c r="AC21" i="2"/>
  <c r="AB21" i="2"/>
  <c r="AA21" i="2"/>
  <c r="AL20" i="2"/>
  <c r="AK20" i="2"/>
  <c r="AJ20" i="2"/>
  <c r="AI20" i="2"/>
  <c r="AH20" i="2"/>
  <c r="AG20" i="2"/>
  <c r="AF20" i="2"/>
  <c r="AE20" i="2"/>
  <c r="AD20" i="2"/>
  <c r="AC20" i="2"/>
  <c r="AB20" i="2"/>
  <c r="AA20" i="2"/>
  <c r="AL19" i="2"/>
  <c r="AK19" i="2"/>
  <c r="AJ19" i="2"/>
  <c r="AI19" i="2"/>
  <c r="AH19" i="2"/>
  <c r="AG19" i="2"/>
  <c r="AF19" i="2"/>
  <c r="AE19" i="2"/>
  <c r="AD19" i="2"/>
  <c r="AC19" i="2"/>
  <c r="AB19" i="2"/>
  <c r="AA19" i="2"/>
  <c r="AL18" i="2"/>
  <c r="AK18" i="2"/>
  <c r="AJ18" i="2"/>
  <c r="AI18" i="2"/>
  <c r="AH18" i="2"/>
  <c r="AG18" i="2"/>
  <c r="AF18" i="2"/>
  <c r="AE18" i="2"/>
  <c r="AD18" i="2"/>
  <c r="AC18" i="2"/>
  <c r="AB18" i="2"/>
  <c r="AA18" i="2"/>
  <c r="AL17" i="2"/>
  <c r="AK17" i="2"/>
  <c r="AJ17" i="2"/>
  <c r="AI17" i="2"/>
  <c r="AH17" i="2"/>
  <c r="AG17" i="2"/>
  <c r="AF17" i="2"/>
  <c r="AE17" i="2"/>
  <c r="AD17" i="2"/>
  <c r="AC17" i="2"/>
  <c r="AB17" i="2"/>
  <c r="AA17" i="2"/>
  <c r="AL16" i="2"/>
  <c r="AK16" i="2"/>
  <c r="AJ16" i="2"/>
  <c r="AI16" i="2"/>
  <c r="AH16" i="2"/>
  <c r="AG16" i="2"/>
  <c r="AF16" i="2"/>
  <c r="AE16" i="2"/>
  <c r="AD16" i="2"/>
  <c r="AC16" i="2"/>
  <c r="AB16" i="2"/>
  <c r="AA16" i="2"/>
  <c r="AL15" i="2"/>
  <c r="AK15" i="2"/>
  <c r="AJ15" i="2"/>
  <c r="AI15" i="2"/>
  <c r="AH15" i="2"/>
  <c r="AG15" i="2"/>
  <c r="AF15" i="2"/>
  <c r="AE15" i="2"/>
  <c r="AD15" i="2"/>
  <c r="AC15" i="2"/>
  <c r="AB15" i="2"/>
  <c r="AA15" i="2"/>
  <c r="AL14" i="2"/>
  <c r="AK14" i="2"/>
  <c r="AJ14" i="2"/>
  <c r="AI14" i="2"/>
  <c r="AH14" i="2"/>
  <c r="AG14" i="2"/>
  <c r="AF14" i="2"/>
  <c r="AE14" i="2"/>
  <c r="AD14" i="2"/>
  <c r="AC14" i="2"/>
  <c r="AB14" i="2"/>
  <c r="AA14" i="2"/>
  <c r="AL13" i="2"/>
  <c r="AK13" i="2"/>
  <c r="AJ13" i="2"/>
  <c r="AI13" i="2"/>
  <c r="AH13" i="2"/>
  <c r="AG13" i="2"/>
  <c r="AF13" i="2"/>
  <c r="AE13" i="2"/>
  <c r="AD13" i="2"/>
  <c r="AC13" i="2"/>
  <c r="AB13" i="2"/>
  <c r="AA13" i="2"/>
  <c r="AD8" i="1"/>
  <c r="AC8" i="1"/>
  <c r="AB8" i="1"/>
  <c r="AA8" i="1"/>
  <c r="J69" i="16" l="1"/>
  <c r="I70" i="16"/>
  <c r="J70" i="16"/>
  <c r="AG38" i="13"/>
  <c r="AF22" i="13"/>
  <c r="AF37" i="13" s="1"/>
  <c r="AH37" i="13" s="1"/>
  <c r="AI37" i="13" s="1"/>
  <c r="AF23" i="13"/>
  <c r="AF24" i="13"/>
  <c r="AH24" i="13" s="1"/>
  <c r="AF25" i="13"/>
  <c r="AH25" i="13" s="1"/>
  <c r="AF26" i="13"/>
  <c r="AH26" i="13" s="1"/>
  <c r="AF27" i="13"/>
  <c r="AH27" i="13" s="1"/>
  <c r="AF28" i="13"/>
  <c r="AH28" i="13" s="1"/>
  <c r="AF29" i="13"/>
  <c r="AH29" i="13" s="1"/>
  <c r="AF30" i="13"/>
  <c r="AH30" i="13" s="1"/>
  <c r="AF31" i="13"/>
  <c r="AH31" i="13" s="1"/>
  <c r="AF32" i="13"/>
  <c r="AH32" i="13" s="1"/>
  <c r="AF33" i="13"/>
  <c r="AH33" i="13" s="1"/>
  <c r="AF34" i="13"/>
  <c r="AH34" i="13" s="1"/>
  <c r="AF35" i="13"/>
  <c r="AH35" i="13" s="1"/>
  <c r="AF36" i="13"/>
  <c r="AH36" i="13" s="1"/>
  <c r="N14" i="11"/>
  <c r="N13" i="11"/>
  <c r="N12" i="11"/>
  <c r="N11" i="11"/>
  <c r="U25" i="11"/>
  <c r="U24" i="11"/>
  <c r="U23" i="11"/>
  <c r="U22" i="11"/>
  <c r="U21" i="11"/>
  <c r="U20" i="11"/>
  <c r="U19" i="11"/>
  <c r="U18" i="11"/>
  <c r="U17" i="11"/>
  <c r="U16" i="11"/>
  <c r="U15" i="11"/>
  <c r="U14" i="11"/>
  <c r="U13" i="11"/>
  <c r="U12" i="11"/>
  <c r="U11" i="11"/>
  <c r="U10" i="11"/>
  <c r="S25" i="11"/>
  <c r="S24" i="11"/>
  <c r="S23" i="11"/>
  <c r="S22" i="11"/>
  <c r="S21" i="11"/>
  <c r="S20" i="11"/>
  <c r="S19" i="11"/>
  <c r="S18" i="11"/>
  <c r="S17" i="11"/>
  <c r="S16" i="11"/>
  <c r="S15" i="11"/>
  <c r="S14" i="11"/>
  <c r="S13" i="11"/>
  <c r="S11" i="11"/>
  <c r="S10" i="11"/>
  <c r="G70" i="16" l="1"/>
  <c r="H70" i="16"/>
  <c r="H69" i="16"/>
  <c r="AE16" i="11"/>
  <c r="AE23" i="11"/>
  <c r="AE11" i="11"/>
  <c r="AE18" i="11"/>
  <c r="AE25" i="11"/>
  <c r="AE13" i="11"/>
  <c r="AE20" i="11"/>
  <c r="AE15" i="11"/>
  <c r="AE22" i="11"/>
  <c r="AE10" i="11"/>
  <c r="AE17" i="11"/>
  <c r="AE24" i="11"/>
  <c r="AE12" i="11"/>
  <c r="AE19" i="11"/>
  <c r="AE14" i="11"/>
  <c r="AE21" i="11"/>
  <c r="AI33" i="13"/>
  <c r="AI29" i="13"/>
  <c r="AI25" i="13"/>
  <c r="AI36" i="13"/>
  <c r="AI32" i="13"/>
  <c r="AI28" i="13"/>
  <c r="AI24" i="13"/>
  <c r="AI35" i="13"/>
  <c r="AI31" i="13"/>
  <c r="AI27" i="13"/>
  <c r="AH23" i="13"/>
  <c r="AJ36" i="13" s="1"/>
  <c r="AF38" i="13"/>
  <c r="AI34" i="13"/>
  <c r="AI30" i="13"/>
  <c r="AI26" i="13"/>
  <c r="G9" i="4"/>
  <c r="O25" i="2"/>
  <c r="N25" i="2"/>
  <c r="L25" i="2"/>
  <c r="K25" i="2"/>
  <c r="I25" i="2"/>
  <c r="H25" i="2"/>
  <c r="F25" i="2"/>
  <c r="E25" i="2"/>
  <c r="M25" i="2"/>
  <c r="J25" i="2"/>
  <c r="G25" i="2"/>
  <c r="D25" i="2"/>
  <c r="E69" i="16" l="1"/>
  <c r="E70" i="16"/>
  <c r="D70" i="16"/>
  <c r="AJ30" i="13"/>
  <c r="AJ35" i="13"/>
  <c r="AJ28" i="13"/>
  <c r="AJ26" i="13"/>
  <c r="AJ34" i="13"/>
  <c r="AJ27" i="13"/>
  <c r="AJ29" i="13"/>
  <c r="AH38" i="13"/>
  <c r="AJ23" i="13"/>
  <c r="AI23" i="13"/>
  <c r="AI38" i="13" s="1"/>
  <c r="AJ37" i="13"/>
  <c r="AJ31" i="13"/>
  <c r="AJ24" i="13"/>
  <c r="AJ32" i="13"/>
  <c r="AJ25" i="13"/>
  <c r="AJ33" i="13"/>
  <c r="C70" i="16" l="1"/>
  <c r="B70" i="16"/>
  <c r="C69" i="16"/>
  <c r="O67" i="16" l="1"/>
  <c r="O66" i="16"/>
  <c r="N67" i="16"/>
  <c r="M67" i="16" l="1"/>
  <c r="M66" i="16"/>
  <c r="L67" i="16"/>
  <c r="J67" i="16" l="1"/>
  <c r="I67" i="16"/>
  <c r="J66" i="16"/>
  <c r="H66" i="16" l="1"/>
  <c r="G67" i="16"/>
  <c r="H67" i="16"/>
  <c r="E66" i="16" l="1"/>
  <c r="D67" i="16"/>
  <c r="E67" i="16"/>
  <c r="C67" i="16" l="1"/>
  <c r="B67" i="16"/>
  <c r="C66" i="16"/>
  <c r="O63" i="16" l="1"/>
  <c r="O64" i="16"/>
  <c r="N64" i="16"/>
  <c r="M63" i="16" l="1"/>
  <c r="M64" i="16"/>
  <c r="L64" i="16"/>
  <c r="J64" i="16" l="1"/>
  <c r="J63" i="16"/>
  <c r="I64" i="16"/>
  <c r="H64" i="16" l="1"/>
  <c r="H63" i="16"/>
  <c r="G64" i="16"/>
  <c r="E64" i="16" l="1"/>
  <c r="D64" i="16"/>
  <c r="E63" i="16"/>
  <c r="C63" i="16" l="1"/>
  <c r="C64" i="16"/>
  <c r="B64" i="16"/>
  <c r="O61" i="16" l="1"/>
  <c r="N61" i="16"/>
  <c r="O60" i="16"/>
  <c r="M61" i="16" l="1"/>
  <c r="L61" i="16"/>
  <c r="M60" i="16"/>
  <c r="J61" i="16" l="1"/>
  <c r="J60" i="16"/>
  <c r="I61" i="16"/>
  <c r="G61" i="16" l="1"/>
  <c r="H61" i="16"/>
  <c r="H60" i="16"/>
  <c r="E61" i="16" l="1"/>
  <c r="E60" i="16"/>
  <c r="D61" i="16"/>
  <c r="B61" i="16" l="1"/>
  <c r="C61" i="16"/>
  <c r="C60" i="16"/>
  <c r="O58" i="16" l="1"/>
  <c r="N58" i="16"/>
  <c r="O57" i="16"/>
  <c r="L58" i="16" l="1"/>
  <c r="M58" i="16"/>
  <c r="M57" i="16"/>
  <c r="J58" i="16" l="1"/>
  <c r="I58" i="16"/>
  <c r="J57" i="16"/>
  <c r="H58" i="16" l="1"/>
  <c r="H57" i="16"/>
  <c r="G58" i="16"/>
  <c r="E58" i="16" l="1"/>
  <c r="D58" i="16"/>
  <c r="E57" i="16"/>
  <c r="B58" i="16" l="1"/>
  <c r="C57" i="16"/>
  <c r="C58" i="16"/>
  <c r="O55" i="16" l="1"/>
  <c r="N55" i="16"/>
  <c r="O54" i="16"/>
  <c r="L55" i="16" l="1"/>
  <c r="M55" i="16"/>
  <c r="M54" i="16"/>
  <c r="J54" i="16" l="1"/>
  <c r="I55" i="16"/>
  <c r="J55" i="16"/>
  <c r="G55" i="16" l="1"/>
  <c r="H54" i="16"/>
  <c r="H55" i="16"/>
  <c r="E55" i="16" l="1"/>
  <c r="D55" i="16"/>
  <c r="E54" i="16"/>
  <c r="C54" i="16" l="1"/>
  <c r="B55" i="16"/>
  <c r="C55" i="16"/>
  <c r="O51" i="16" l="1"/>
  <c r="N52" i="16"/>
  <c r="O52" i="16"/>
  <c r="M51" i="16" l="1"/>
  <c r="M52" i="16"/>
  <c r="L52" i="16"/>
  <c r="J52" i="16" l="1"/>
  <c r="I52" i="16"/>
  <c r="J51" i="16"/>
  <c r="H51" i="16" l="1"/>
  <c r="H52" i="16"/>
  <c r="G52" i="16"/>
  <c r="E52" i="16" l="1"/>
  <c r="E51" i="16"/>
  <c r="D52" i="16"/>
  <c r="B52" i="16" l="1"/>
  <c r="C52" i="16"/>
  <c r="C51" i="16"/>
  <c r="O49" i="16" l="1"/>
  <c r="N49" i="16"/>
  <c r="O48" i="16"/>
  <c r="L49" i="16" l="1"/>
  <c r="M49" i="16"/>
  <c r="M48" i="16"/>
  <c r="J48" i="16" l="1"/>
  <c r="J49" i="16"/>
  <c r="I49" i="16"/>
  <c r="H48" i="16" l="1"/>
  <c r="H49" i="16"/>
  <c r="G49" i="16"/>
  <c r="E49" i="16" l="1"/>
  <c r="E48" i="16"/>
  <c r="D49" i="16"/>
  <c r="B49" i="16" l="1"/>
  <c r="C49" i="16"/>
  <c r="C48"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たか</author>
  </authors>
  <commentList>
    <comment ref="C4" authorId="0" shapeId="0" xr:uid="{F1EC860F-0B48-427C-B5E0-E5BF4BB1D04C}">
      <text>
        <r>
          <rPr>
            <b/>
            <sz val="9"/>
            <color indexed="81"/>
            <rFont val="MS P ゴシック"/>
            <family val="3"/>
            <charset val="128"/>
          </rPr>
          <t>クラスを表示します。学年－クラスは名簿一覧の2列目に存在するので、列番号に 2 を指定しています。
出席番号などを表示したい場合は、列番号に 3 を指定して、番号列の値を取得するようにして下さい。</t>
        </r>
      </text>
    </comment>
    <comment ref="C5" authorId="0" shapeId="0" xr:uid="{E2300274-31C6-465B-BD0E-7534B9DCC3D5}">
      <text>
        <r>
          <rPr>
            <b/>
            <sz val="9"/>
            <color indexed="81"/>
            <rFont val="MS P ゴシック"/>
            <family val="3"/>
            <charset val="128"/>
          </rPr>
          <t>氏名を表示します。氏名は名簿一覧の4列目に存在するので、列番号に 4 を指定しています。</t>
        </r>
      </text>
    </comment>
    <comment ref="C6" authorId="0" shapeId="0" xr:uid="{BCAD9ECF-4A7B-4A08-916B-840DB8781071}">
      <text>
        <r>
          <rPr>
            <b/>
            <sz val="9"/>
            <color indexed="81"/>
            <rFont val="MS P ゴシック"/>
            <family val="3"/>
            <charset val="128"/>
          </rPr>
          <t>ふりがなを表示します。ふりがなは好みに合わせてカスタマイズ可能になっています。
P13セルの値によってふりがなの参照先を変えています。</t>
        </r>
      </text>
    </comment>
    <comment ref="P13" authorId="0" shapeId="0" xr:uid="{032D1B6A-DD7F-4563-9215-EAD60EC06493}">
      <text>
        <r>
          <rPr>
            <b/>
            <sz val="9"/>
            <color indexed="81"/>
            <rFont val="MS P ゴシック"/>
            <family val="3"/>
            <charset val="128"/>
          </rPr>
          <t>選択されたふりがな種類によって、表示するふりがなを変更します。
ここでは照合一致を利用して、列番号を返しています。
不慮の操作でふりがな種別が消されたり、エラーとなってしまった場合は、ふりがなの先頭(5列目)を表示するようにしています。</t>
        </r>
      </text>
    </comment>
  </commentList>
</comments>
</file>

<file path=xl/sharedStrings.xml><?xml version="1.0" encoding="utf-8"?>
<sst xmlns="http://schemas.openxmlformats.org/spreadsheetml/2006/main" count="1176" uniqueCount="620">
  <si>
    <t>学年</t>
    <rPh sb="0" eb="2">
      <t>ガクネン</t>
    </rPh>
    <phoneticPr fontId="3"/>
  </si>
  <si>
    <t>クラス</t>
    <phoneticPr fontId="3"/>
  </si>
  <si>
    <t>出席番号</t>
    <rPh sb="0" eb="2">
      <t>シュッセキ</t>
    </rPh>
    <rPh sb="2" eb="4">
      <t>バンゴウ</t>
    </rPh>
    <phoneticPr fontId="3"/>
  </si>
  <si>
    <t>氏名</t>
    <rPh sb="0" eb="2">
      <t>シメイ</t>
    </rPh>
    <phoneticPr fontId="3"/>
  </si>
  <si>
    <t>点数</t>
    <rPh sb="0" eb="2">
      <t>テンスウ</t>
    </rPh>
    <phoneticPr fontId="3"/>
  </si>
  <si>
    <t>順位</t>
    <rPh sb="0" eb="2">
      <t>ジュンイ</t>
    </rPh>
    <phoneticPr fontId="3"/>
  </si>
  <si>
    <t>江川</t>
    <rPh sb="0" eb="2">
      <t>エガワ</t>
    </rPh>
    <phoneticPr fontId="3"/>
  </si>
  <si>
    <t>小川</t>
    <rPh sb="0" eb="2">
      <t>オガワ</t>
    </rPh>
    <phoneticPr fontId="3"/>
  </si>
  <si>
    <t>木下</t>
    <rPh sb="0" eb="2">
      <t>キノシタ</t>
    </rPh>
    <phoneticPr fontId="3"/>
  </si>
  <si>
    <t>久保</t>
    <rPh sb="0" eb="2">
      <t>クボ</t>
    </rPh>
    <phoneticPr fontId="3"/>
  </si>
  <si>
    <t>小島</t>
    <rPh sb="0" eb="2">
      <t>コジマ</t>
    </rPh>
    <phoneticPr fontId="3"/>
  </si>
  <si>
    <t>佐藤</t>
    <rPh sb="0" eb="2">
      <t>サトウ</t>
    </rPh>
    <phoneticPr fontId="3"/>
  </si>
  <si>
    <t>志村</t>
    <rPh sb="0" eb="2">
      <t>シムラ</t>
    </rPh>
    <phoneticPr fontId="3"/>
  </si>
  <si>
    <t>田中</t>
    <rPh sb="0" eb="2">
      <t>タナカ</t>
    </rPh>
    <phoneticPr fontId="3"/>
  </si>
  <si>
    <t>中野</t>
    <rPh sb="0" eb="2">
      <t>ナカノ</t>
    </rPh>
    <phoneticPr fontId="3"/>
  </si>
  <si>
    <t>西田</t>
    <rPh sb="0" eb="2">
      <t>ニシダ</t>
    </rPh>
    <phoneticPr fontId="3"/>
  </si>
  <si>
    <t>橋本</t>
    <rPh sb="0" eb="2">
      <t>ハシモト</t>
    </rPh>
    <phoneticPr fontId="3"/>
  </si>
  <si>
    <t>林</t>
    <rPh sb="0" eb="1">
      <t>ハヤシ</t>
    </rPh>
    <phoneticPr fontId="3"/>
  </si>
  <si>
    <t>松下</t>
    <rPh sb="0" eb="2">
      <t>マツシタ</t>
    </rPh>
    <phoneticPr fontId="3"/>
  </si>
  <si>
    <t>三浦</t>
    <rPh sb="0" eb="2">
      <t>ミウラ</t>
    </rPh>
    <phoneticPr fontId="3"/>
  </si>
  <si>
    <t>山田</t>
    <rPh sb="0" eb="2">
      <t>ヤマダ</t>
    </rPh>
    <phoneticPr fontId="3"/>
  </si>
  <si>
    <t>合計</t>
    <rPh sb="0" eb="2">
      <t>ゴウケイ</t>
    </rPh>
    <phoneticPr fontId="3"/>
  </si>
  <si>
    <t>平均</t>
    <rPh sb="0" eb="2">
      <t>ヘイキン</t>
    </rPh>
    <phoneticPr fontId="3"/>
  </si>
  <si>
    <t>最大</t>
    <rPh sb="0" eb="2">
      <t>サイダイ</t>
    </rPh>
    <phoneticPr fontId="3"/>
  </si>
  <si>
    <t>最小</t>
    <rPh sb="0" eb="2">
      <t>サイショウ</t>
    </rPh>
    <phoneticPr fontId="3"/>
  </si>
  <si>
    <t>[合計を求める関数]</t>
    <rPh sb="1" eb="3">
      <t>ゴウケイ</t>
    </rPh>
    <rPh sb="4" eb="5">
      <t>モト</t>
    </rPh>
    <rPh sb="7" eb="9">
      <t>カンスウ</t>
    </rPh>
    <phoneticPr fontId="3"/>
  </si>
  <si>
    <t>[平均を求める関数]</t>
    <rPh sb="1" eb="3">
      <t>ヘイキン</t>
    </rPh>
    <rPh sb="4" eb="5">
      <t>モト</t>
    </rPh>
    <rPh sb="7" eb="9">
      <t>カンスウ</t>
    </rPh>
    <phoneticPr fontId="3"/>
  </si>
  <si>
    <t>[最大を求める関数]</t>
    <rPh sb="1" eb="3">
      <t>サイダイ</t>
    </rPh>
    <rPh sb="4" eb="5">
      <t>モト</t>
    </rPh>
    <rPh sb="7" eb="9">
      <t>カンスウ</t>
    </rPh>
    <phoneticPr fontId="3"/>
  </si>
  <si>
    <t>[最小を求める関数]</t>
    <rPh sb="1" eb="3">
      <t>サイショウ</t>
    </rPh>
    <rPh sb="4" eb="5">
      <t>モト</t>
    </rPh>
    <rPh sb="7" eb="9">
      <t>カンスウ</t>
    </rPh>
    <phoneticPr fontId="3"/>
  </si>
  <si>
    <t>　SUM(データ範囲)</t>
    <rPh sb="8" eb="10">
      <t>ハンイ</t>
    </rPh>
    <phoneticPr fontId="3"/>
  </si>
  <si>
    <t>　AVERAGE(データ範囲)</t>
    <rPh sb="12" eb="14">
      <t>ハンイ</t>
    </rPh>
    <phoneticPr fontId="3"/>
  </si>
  <si>
    <t>　MAX(データ範囲)</t>
    <rPh sb="8" eb="10">
      <t>ハンイ</t>
    </rPh>
    <phoneticPr fontId="3"/>
  </si>
  <si>
    <t>　MIN(データ範囲)</t>
    <rPh sb="8" eb="10">
      <t>ハンイ</t>
    </rPh>
    <phoneticPr fontId="3"/>
  </si>
  <si>
    <t>部品名</t>
    <rPh sb="0" eb="2">
      <t>ブヒン</t>
    </rPh>
    <rPh sb="2" eb="3">
      <t>メイ</t>
    </rPh>
    <phoneticPr fontId="3"/>
  </si>
  <si>
    <t>長さ(m)</t>
    <rPh sb="0" eb="1">
      <t>ナガ</t>
    </rPh>
    <phoneticPr fontId="3"/>
  </si>
  <si>
    <t>A</t>
    <phoneticPr fontId="3"/>
  </si>
  <si>
    <t>B</t>
    <phoneticPr fontId="3"/>
  </si>
  <si>
    <t>C</t>
    <phoneticPr fontId="3"/>
  </si>
  <si>
    <t>D</t>
    <phoneticPr fontId="3"/>
  </si>
  <si>
    <t>E</t>
    <phoneticPr fontId="3"/>
  </si>
  <si>
    <t>F</t>
    <phoneticPr fontId="3"/>
  </si>
  <si>
    <t>G</t>
    <phoneticPr fontId="3"/>
  </si>
  <si>
    <t>H</t>
    <phoneticPr fontId="3"/>
  </si>
  <si>
    <t>I</t>
    <phoneticPr fontId="3"/>
  </si>
  <si>
    <t>J</t>
    <phoneticPr fontId="3"/>
  </si>
  <si>
    <t>K</t>
    <phoneticPr fontId="3"/>
  </si>
  <si>
    <t>L</t>
  </si>
  <si>
    <t>[丸め関数(四捨五入)]</t>
    <rPh sb="1" eb="2">
      <t>マル</t>
    </rPh>
    <rPh sb="3" eb="5">
      <t>カンスウ</t>
    </rPh>
    <rPh sb="6" eb="10">
      <t>シシャゴニュウ</t>
    </rPh>
    <phoneticPr fontId="3"/>
  </si>
  <si>
    <t>[切り上げ関数]</t>
    <rPh sb="1" eb="2">
      <t>キ</t>
    </rPh>
    <rPh sb="3" eb="4">
      <t>ア</t>
    </rPh>
    <rPh sb="5" eb="7">
      <t>カンスウ</t>
    </rPh>
    <phoneticPr fontId="3"/>
  </si>
  <si>
    <t>[切り捨て関数①]</t>
    <rPh sb="1" eb="2">
      <t>キ</t>
    </rPh>
    <rPh sb="3" eb="4">
      <t>ス</t>
    </rPh>
    <rPh sb="5" eb="7">
      <t>カンスウ</t>
    </rPh>
    <phoneticPr fontId="3"/>
  </si>
  <si>
    <t>[切り捨て関数②]</t>
    <rPh sb="1" eb="2">
      <t>キ</t>
    </rPh>
    <rPh sb="3" eb="4">
      <t>ス</t>
    </rPh>
    <rPh sb="5" eb="7">
      <t>カンスウ</t>
    </rPh>
    <phoneticPr fontId="3"/>
  </si>
  <si>
    <t>　ROUND(数値,桁数)</t>
    <rPh sb="7" eb="9">
      <t>スウチ</t>
    </rPh>
    <rPh sb="10" eb="12">
      <t>ケタスウ</t>
    </rPh>
    <phoneticPr fontId="3"/>
  </si>
  <si>
    <t>　ROUNDUP(数値,桁数)</t>
    <rPh sb="9" eb="11">
      <t>スウチ</t>
    </rPh>
    <rPh sb="12" eb="14">
      <t>ケタスウ</t>
    </rPh>
    <phoneticPr fontId="3"/>
  </si>
  <si>
    <t>　ROUNDDOWN(数値,桁数)</t>
    <rPh sb="11" eb="13">
      <t>スウチ</t>
    </rPh>
    <rPh sb="14" eb="16">
      <t>ケタスウ</t>
    </rPh>
    <phoneticPr fontId="3"/>
  </si>
  <si>
    <t>四捨五入</t>
    <rPh sb="0" eb="4">
      <t>シシャゴニュウ</t>
    </rPh>
    <phoneticPr fontId="3"/>
  </si>
  <si>
    <t>切り上げ</t>
    <rPh sb="0" eb="1">
      <t>キ</t>
    </rPh>
    <rPh sb="2" eb="3">
      <t>ア</t>
    </rPh>
    <phoneticPr fontId="3"/>
  </si>
  <si>
    <t>切り捨て</t>
    <rPh sb="0" eb="1">
      <t>キ</t>
    </rPh>
    <rPh sb="2" eb="3">
      <t>ス</t>
    </rPh>
    <phoneticPr fontId="3"/>
  </si>
  <si>
    <t>整数値</t>
    <rPh sb="0" eb="3">
      <t>セイスウチ</t>
    </rPh>
    <phoneticPr fontId="3"/>
  </si>
  <si>
    <t>10の位</t>
    <rPh sb="3" eb="4">
      <t>クライ</t>
    </rPh>
    <phoneticPr fontId="3"/>
  </si>
  <si>
    <t>(例)</t>
    <rPh sb="1" eb="2">
      <t>レイ</t>
    </rPh>
    <phoneticPr fontId="3"/>
  </si>
  <si>
    <t>小数点以下 2桁</t>
    <rPh sb="0" eb="5">
      <t>ショウスウテンイカ</t>
    </rPh>
    <rPh sb="7" eb="8">
      <t>ケタ</t>
    </rPh>
    <phoneticPr fontId="3"/>
  </si>
  <si>
    <t>小数点以下 1桁</t>
    <rPh sb="0" eb="3">
      <t>ショウスウテン</t>
    </rPh>
    <rPh sb="3" eb="5">
      <t>イカ</t>
    </rPh>
    <rPh sb="7" eb="8">
      <t>ケタ</t>
    </rPh>
    <phoneticPr fontId="3"/>
  </si>
  <si>
    <t>昇順</t>
    <rPh sb="0" eb="2">
      <t>ショウジュン</t>
    </rPh>
    <phoneticPr fontId="3"/>
  </si>
  <si>
    <t>降順</t>
    <rPh sb="0" eb="2">
      <t>コウジュン</t>
    </rPh>
    <phoneticPr fontId="3"/>
  </si>
  <si>
    <t>[順位関数]</t>
    <rPh sb="1" eb="3">
      <t>ジュンイ</t>
    </rPh>
    <rPh sb="3" eb="5">
      <t>カンスウ</t>
    </rPh>
    <phoneticPr fontId="3"/>
  </si>
  <si>
    <t>　RANK(数値,参照範囲,順序)</t>
    <rPh sb="6" eb="8">
      <t>スウチ</t>
    </rPh>
    <rPh sb="9" eb="13">
      <t>サンショウハンイ</t>
    </rPh>
    <rPh sb="14" eb="16">
      <t>ジュンジョ</t>
    </rPh>
    <phoneticPr fontId="3"/>
  </si>
  <si>
    <t>数値：</t>
    <rPh sb="0" eb="2">
      <t>スウチ</t>
    </rPh>
    <phoneticPr fontId="3"/>
  </si>
  <si>
    <t>参照範囲：</t>
    <rPh sb="0" eb="4">
      <t>サンショウハンイ</t>
    </rPh>
    <phoneticPr fontId="3"/>
  </si>
  <si>
    <t>順位を調べたい数値の場所を指定します。</t>
    <rPh sb="0" eb="2">
      <t>ジュンイ</t>
    </rPh>
    <rPh sb="3" eb="4">
      <t>シラ</t>
    </rPh>
    <rPh sb="7" eb="9">
      <t>スウチ</t>
    </rPh>
    <rPh sb="10" eb="12">
      <t>バショ</t>
    </rPh>
    <rPh sb="13" eb="15">
      <t>シテイ</t>
    </rPh>
    <phoneticPr fontId="3"/>
  </si>
  <si>
    <t>数値を含む範囲を指定します。参照範囲中の数値以外の値は</t>
    <rPh sb="14" eb="18">
      <t>サンショウハンイ</t>
    </rPh>
    <rPh sb="18" eb="19">
      <t>チュウ</t>
    </rPh>
    <rPh sb="20" eb="24">
      <t>スウチイガイ</t>
    </rPh>
    <rPh sb="25" eb="26">
      <t>アタイ</t>
    </rPh>
    <phoneticPr fontId="3"/>
  </si>
  <si>
    <t>無視されます。参照範囲はコピーするとズレるので、</t>
    <rPh sb="0" eb="2">
      <t>ムシ</t>
    </rPh>
    <rPh sb="7" eb="11">
      <t>サンショウハンイ</t>
    </rPh>
    <phoneticPr fontId="3"/>
  </si>
  <si>
    <r>
      <t>一般的には</t>
    </r>
    <r>
      <rPr>
        <b/>
        <sz val="11"/>
        <color rgb="FFFF0000"/>
        <rFont val="游ゴシック"/>
        <family val="3"/>
        <charset val="128"/>
        <scheme val="minor"/>
      </rPr>
      <t>絶対参照</t>
    </r>
    <r>
      <rPr>
        <sz val="11"/>
        <color theme="1"/>
        <rFont val="游ゴシック"/>
        <family val="2"/>
        <charset val="128"/>
        <scheme val="minor"/>
      </rPr>
      <t>で指定します。</t>
    </r>
    <rPh sb="0" eb="3">
      <t>イッパンテキ</t>
    </rPh>
    <rPh sb="5" eb="9">
      <t>ゼッタイサンショウ</t>
    </rPh>
    <rPh sb="10" eb="12">
      <t>シテイ</t>
    </rPh>
    <phoneticPr fontId="3"/>
  </si>
  <si>
    <t>順序：</t>
    <rPh sb="0" eb="2">
      <t>ジュンジョ</t>
    </rPh>
    <phoneticPr fontId="3"/>
  </si>
  <si>
    <t>「0」もしくは省略で降順、「1」で昇順になります。</t>
    <rPh sb="7" eb="9">
      <t>ショウリャク</t>
    </rPh>
    <rPh sb="10" eb="12">
      <t>コウジュン</t>
    </rPh>
    <rPh sb="17" eb="19">
      <t>ショウジュン</t>
    </rPh>
    <phoneticPr fontId="3"/>
  </si>
  <si>
    <t>点数の上位から順位を求める場合は 降順 、</t>
    <rPh sb="0" eb="2">
      <t>テンスウ</t>
    </rPh>
    <rPh sb="3" eb="5">
      <t>ジョウイ</t>
    </rPh>
    <rPh sb="7" eb="9">
      <t>ジュンイ</t>
    </rPh>
    <rPh sb="10" eb="11">
      <t>モト</t>
    </rPh>
    <rPh sb="13" eb="15">
      <t>バアイ</t>
    </rPh>
    <rPh sb="17" eb="19">
      <t>コウジュン</t>
    </rPh>
    <phoneticPr fontId="3"/>
  </si>
  <si>
    <t>点数の下位から順位を求める場合は 昇順 を指定します。</t>
    <rPh sb="0" eb="2">
      <t>テンスウ</t>
    </rPh>
    <rPh sb="3" eb="5">
      <t>カイ</t>
    </rPh>
    <rPh sb="7" eb="9">
      <t>ジュンイ</t>
    </rPh>
    <rPh sb="10" eb="11">
      <t>モト</t>
    </rPh>
    <rPh sb="13" eb="15">
      <t>バアイ</t>
    </rPh>
    <rPh sb="17" eb="19">
      <t>ショウジュン</t>
    </rPh>
    <rPh sb="21" eb="23">
      <t>シテイ</t>
    </rPh>
    <phoneticPr fontId="3"/>
  </si>
  <si>
    <r>
      <t>　TRUNC(数値)</t>
    </r>
    <r>
      <rPr>
        <sz val="11"/>
        <color theme="1"/>
        <rFont val="游ゴシック"/>
        <family val="3"/>
        <charset val="128"/>
        <scheme val="minor"/>
      </rPr>
      <t xml:space="preserve"> or TRUNC(数値,桁数)</t>
    </r>
    <rPh sb="7" eb="9">
      <t>スウチ</t>
    </rPh>
    <rPh sb="20" eb="22">
      <t>スウチ</t>
    </rPh>
    <rPh sb="23" eb="25">
      <t>ケタスウ</t>
    </rPh>
    <phoneticPr fontId="3"/>
  </si>
  <si>
    <t>相対参照</t>
    <rPh sb="0" eb="4">
      <t>ソウタイサンショウ</t>
    </rPh>
    <phoneticPr fontId="3"/>
  </si>
  <si>
    <t>絶対参照(列)</t>
    <rPh sb="0" eb="2">
      <t>ゼッタイ</t>
    </rPh>
    <rPh sb="2" eb="4">
      <t>サンショウ</t>
    </rPh>
    <rPh sb="5" eb="6">
      <t>レツ</t>
    </rPh>
    <phoneticPr fontId="3"/>
  </si>
  <si>
    <t>成績</t>
    <rPh sb="0" eb="2">
      <t>セイセキ</t>
    </rPh>
    <phoneticPr fontId="3"/>
  </si>
  <si>
    <t>成績(相対参照)</t>
    <rPh sb="0" eb="2">
      <t>セイセキ</t>
    </rPh>
    <rPh sb="3" eb="7">
      <t>ソウタイサンショウ</t>
    </rPh>
    <phoneticPr fontId="3"/>
  </si>
  <si>
    <t>成績(絶対参照)</t>
    <rPh sb="0" eb="2">
      <t>セイセキ</t>
    </rPh>
    <rPh sb="3" eb="5">
      <t>ゼッタイ</t>
    </rPh>
    <rPh sb="5" eb="7">
      <t>サンショウ</t>
    </rPh>
    <phoneticPr fontId="3"/>
  </si>
  <si>
    <t>成績倍率</t>
    <rPh sb="0" eb="2">
      <t>セイセキ</t>
    </rPh>
    <rPh sb="2" eb="4">
      <t>バイリツ</t>
    </rPh>
    <phoneticPr fontId="3"/>
  </si>
  <si>
    <t>行と列の値を掛けるだけで九九表は完成させることができます。</t>
    <phoneticPr fontId="3"/>
  </si>
  <si>
    <t>（ヒント）</t>
    <phoneticPr fontId="3"/>
  </si>
  <si>
    <t>行は行番号、列はA列を1、B列を2 … として数値に変換されます。</t>
    <phoneticPr fontId="3"/>
  </si>
  <si>
    <t>[現在の行番号を得る関数]</t>
    <rPh sb="1" eb="3">
      <t>ゲンザイ</t>
    </rPh>
    <rPh sb="4" eb="7">
      <t>ギョウバンゴウ</t>
    </rPh>
    <rPh sb="8" eb="9">
      <t>エ</t>
    </rPh>
    <rPh sb="10" eb="12">
      <t>カンスウ</t>
    </rPh>
    <phoneticPr fontId="3"/>
  </si>
  <si>
    <t>　ROW()</t>
    <phoneticPr fontId="3"/>
  </si>
  <si>
    <t>[現在の列番号を得る関数]</t>
    <rPh sb="1" eb="3">
      <t>ゲンザイ</t>
    </rPh>
    <rPh sb="4" eb="7">
      <t>レツバンゴウ</t>
    </rPh>
    <rPh sb="8" eb="9">
      <t>エ</t>
    </rPh>
    <rPh sb="10" eb="12">
      <t>カンスウ</t>
    </rPh>
    <phoneticPr fontId="3"/>
  </si>
  <si>
    <t>数式を入力した行の番号を数値として戻します。</t>
    <rPh sb="0" eb="2">
      <t>スウシキ</t>
    </rPh>
    <rPh sb="3" eb="5">
      <t>ニュウリョク</t>
    </rPh>
    <rPh sb="7" eb="8">
      <t>ギョウ</t>
    </rPh>
    <rPh sb="9" eb="11">
      <t>バンゴウ</t>
    </rPh>
    <rPh sb="12" eb="14">
      <t>スウチ</t>
    </rPh>
    <rPh sb="17" eb="18">
      <t>モド</t>
    </rPh>
    <phoneticPr fontId="3"/>
  </si>
  <si>
    <t>数式を入力した列の番号(A列は1,B列は2 …)を数値として戻します。</t>
    <rPh sb="0" eb="2">
      <t>スウシキ</t>
    </rPh>
    <rPh sb="3" eb="5">
      <t>ニュウリョク</t>
    </rPh>
    <rPh sb="7" eb="8">
      <t>レツ</t>
    </rPh>
    <rPh sb="9" eb="11">
      <t>バンゴウ</t>
    </rPh>
    <rPh sb="13" eb="14">
      <t>レツ</t>
    </rPh>
    <rPh sb="18" eb="19">
      <t>レツ</t>
    </rPh>
    <rPh sb="25" eb="27">
      <t>スウチ</t>
    </rPh>
    <rPh sb="30" eb="31">
      <t>モド</t>
    </rPh>
    <phoneticPr fontId="3"/>
  </si>
  <si>
    <t>[参照場所の行番号を得る関数]</t>
    <rPh sb="1" eb="5">
      <t>サンショウバショ</t>
    </rPh>
    <rPh sb="6" eb="9">
      <t>ギョウバンゴウ</t>
    </rPh>
    <rPh sb="10" eb="11">
      <t>エ</t>
    </rPh>
    <rPh sb="12" eb="14">
      <t>カンスウ</t>
    </rPh>
    <phoneticPr fontId="3"/>
  </si>
  <si>
    <t>　ROW(参照場所)</t>
    <rPh sb="5" eb="9">
      <t>サンショウバショ</t>
    </rPh>
    <phoneticPr fontId="3"/>
  </si>
  <si>
    <t>参照場所の行の番号を数値として戻します。</t>
    <rPh sb="0" eb="4">
      <t>サンショウバショ</t>
    </rPh>
    <rPh sb="5" eb="6">
      <t>ギョウ</t>
    </rPh>
    <rPh sb="7" eb="9">
      <t>バンゴウ</t>
    </rPh>
    <rPh sb="10" eb="12">
      <t>スウチ</t>
    </rPh>
    <rPh sb="15" eb="16">
      <t>モド</t>
    </rPh>
    <phoneticPr fontId="3"/>
  </si>
  <si>
    <t>参照場所の列の番号(A列は1,B列は2 …)を数値として戻します。</t>
    <rPh sb="0" eb="2">
      <t>サンショウ</t>
    </rPh>
    <rPh sb="2" eb="4">
      <t>バショ</t>
    </rPh>
    <rPh sb="5" eb="6">
      <t>レツ</t>
    </rPh>
    <rPh sb="6" eb="7">
      <t>スウレツ</t>
    </rPh>
    <rPh sb="7" eb="9">
      <t>バンゴウ</t>
    </rPh>
    <rPh sb="11" eb="12">
      <t>レツ</t>
    </rPh>
    <rPh sb="16" eb="17">
      <t>レツ</t>
    </rPh>
    <rPh sb="23" eb="25">
      <t>スウチ</t>
    </rPh>
    <rPh sb="28" eb="29">
      <t>モド</t>
    </rPh>
    <phoneticPr fontId="3"/>
  </si>
  <si>
    <t>　COLUMN()</t>
    <phoneticPr fontId="3"/>
  </si>
  <si>
    <t>　COLUMN(参照場所)</t>
    <rPh sb="8" eb="12">
      <t>サンショウバショ</t>
    </rPh>
    <phoneticPr fontId="3"/>
  </si>
  <si>
    <t>参照場所：</t>
    <rPh sb="0" eb="4">
      <t>サンショウバショ</t>
    </rPh>
    <phoneticPr fontId="3"/>
  </si>
  <si>
    <t>調べたい単一のセルを指定します。</t>
    <rPh sb="0" eb="1">
      <t>シラ</t>
    </rPh>
    <rPh sb="4" eb="6">
      <t>タンイツ</t>
    </rPh>
    <rPh sb="10" eb="12">
      <t>シテイ</t>
    </rPh>
    <phoneticPr fontId="3"/>
  </si>
  <si>
    <t>数値比較</t>
    <rPh sb="0" eb="4">
      <t>スウチヒカク</t>
    </rPh>
    <phoneticPr fontId="3"/>
  </si>
  <si>
    <t>条件に合っている</t>
    <rPh sb="0" eb="2">
      <t>ジョウケン</t>
    </rPh>
    <rPh sb="3" eb="4">
      <t>ア</t>
    </rPh>
    <phoneticPr fontId="3"/>
  </si>
  <si>
    <t>条件に合っていない</t>
    <rPh sb="0" eb="2">
      <t>ジョウケン</t>
    </rPh>
    <rPh sb="3" eb="4">
      <t>ア</t>
    </rPh>
    <phoneticPr fontId="3"/>
  </si>
  <si>
    <t>[IF関数]</t>
    <rPh sb="3" eb="5">
      <t>カンスウ</t>
    </rPh>
    <phoneticPr fontId="3"/>
  </si>
  <si>
    <t>　IF(論理式,真の場合,偽の場合)</t>
    <rPh sb="4" eb="7">
      <t>ロンリシキ</t>
    </rPh>
    <rPh sb="8" eb="9">
      <t>シン</t>
    </rPh>
    <rPh sb="10" eb="12">
      <t>バアイ</t>
    </rPh>
    <rPh sb="13" eb="14">
      <t>ギ</t>
    </rPh>
    <rPh sb="15" eb="17">
      <t>バアイ</t>
    </rPh>
    <phoneticPr fontId="3"/>
  </si>
  <si>
    <t>論理式：</t>
    <rPh sb="0" eb="3">
      <t>ロンリシキ</t>
    </rPh>
    <phoneticPr fontId="3"/>
  </si>
  <si>
    <t>条件式を指定します。</t>
    <rPh sb="0" eb="3">
      <t>ジョウケンシキ</t>
    </rPh>
    <rPh sb="4" eb="6">
      <t>シテイ</t>
    </rPh>
    <phoneticPr fontId="3"/>
  </si>
  <si>
    <t>真の場合：</t>
    <rPh sb="0" eb="1">
      <t>シン</t>
    </rPh>
    <rPh sb="2" eb="4">
      <t>バアイ</t>
    </rPh>
    <phoneticPr fontId="3"/>
  </si>
  <si>
    <t>条件式に当てはまった場合に実行する動作を指定します。</t>
    <rPh sb="0" eb="3">
      <t>ジョウケンシキ</t>
    </rPh>
    <rPh sb="4" eb="5">
      <t>ア</t>
    </rPh>
    <rPh sb="10" eb="12">
      <t>バアイ</t>
    </rPh>
    <rPh sb="13" eb="15">
      <t>ジッコウ</t>
    </rPh>
    <rPh sb="17" eb="19">
      <t>ドウサ</t>
    </rPh>
    <rPh sb="20" eb="22">
      <t>シテイ</t>
    </rPh>
    <phoneticPr fontId="3"/>
  </si>
  <si>
    <t>偽の場合：</t>
    <rPh sb="0" eb="1">
      <t>ギ</t>
    </rPh>
    <rPh sb="2" eb="4">
      <t>バアイ</t>
    </rPh>
    <phoneticPr fontId="3"/>
  </si>
  <si>
    <t>この部分にさらに関数などを指定することもできます。</t>
    <rPh sb="2" eb="4">
      <t>ブブン</t>
    </rPh>
    <rPh sb="8" eb="10">
      <t>カンスウ</t>
    </rPh>
    <rPh sb="13" eb="15">
      <t>シテイ</t>
    </rPh>
    <phoneticPr fontId="3"/>
  </si>
  <si>
    <t>条件式に当てはまらなかった場合に実行する動作を指定します。</t>
    <rPh sb="0" eb="3">
      <t>ジョウケンシキ</t>
    </rPh>
    <rPh sb="4" eb="5">
      <t>ア</t>
    </rPh>
    <rPh sb="13" eb="15">
      <t>バアイ</t>
    </rPh>
    <rPh sb="16" eb="18">
      <t>ジッコウ</t>
    </rPh>
    <rPh sb="20" eb="22">
      <t>ドウサ</t>
    </rPh>
    <rPh sb="23" eb="25">
      <t>シテイ</t>
    </rPh>
    <phoneticPr fontId="3"/>
  </si>
  <si>
    <t>評価</t>
    <rPh sb="0" eb="2">
      <t>ヒョウカ</t>
    </rPh>
    <phoneticPr fontId="3"/>
  </si>
  <si>
    <t>秀</t>
    <rPh sb="0" eb="1">
      <t>シュウ</t>
    </rPh>
    <phoneticPr fontId="3"/>
  </si>
  <si>
    <t>優</t>
    <rPh sb="0" eb="1">
      <t>ユウ</t>
    </rPh>
    <phoneticPr fontId="3"/>
  </si>
  <si>
    <t>良</t>
    <rPh sb="0" eb="1">
      <t>ヨ</t>
    </rPh>
    <phoneticPr fontId="3"/>
  </si>
  <si>
    <t>可</t>
    <rPh sb="0" eb="1">
      <t>カ</t>
    </rPh>
    <phoneticPr fontId="3"/>
  </si>
  <si>
    <t>不可</t>
    <rPh sb="0" eb="2">
      <t>フカ</t>
    </rPh>
    <phoneticPr fontId="3"/>
  </si>
  <si>
    <t>区分</t>
    <rPh sb="0" eb="2">
      <t>クブン</t>
    </rPh>
    <phoneticPr fontId="3"/>
  </si>
  <si>
    <t>～</t>
  </si>
  <si>
    <t>～</t>
    <phoneticPr fontId="3"/>
  </si>
  <si>
    <t>国語</t>
    <rPh sb="0" eb="2">
      <t>コクゴ</t>
    </rPh>
    <phoneticPr fontId="3"/>
  </si>
  <si>
    <t>数学</t>
    <rPh sb="0" eb="2">
      <t>スウガク</t>
    </rPh>
    <phoneticPr fontId="3"/>
  </si>
  <si>
    <t>英語</t>
    <rPh sb="0" eb="2">
      <t>エイゴ</t>
    </rPh>
    <phoneticPr fontId="3"/>
  </si>
  <si>
    <t>条件</t>
    <rPh sb="0" eb="2">
      <t>ジョウケン</t>
    </rPh>
    <phoneticPr fontId="3"/>
  </si>
  <si>
    <t>全教科が60以上</t>
    <rPh sb="0" eb="3">
      <t>ゼンキョウカ</t>
    </rPh>
    <rPh sb="6" eb="8">
      <t>イジョウ</t>
    </rPh>
    <phoneticPr fontId="3"/>
  </si>
  <si>
    <t>いずれかの教科が60以上</t>
    <rPh sb="5" eb="7">
      <t>キョウカ</t>
    </rPh>
    <rPh sb="10" eb="12">
      <t>イジョウ</t>
    </rPh>
    <phoneticPr fontId="3"/>
  </si>
  <si>
    <t>国語の点数が一番高い</t>
    <rPh sb="0" eb="2">
      <t>コクゴ</t>
    </rPh>
    <rPh sb="3" eb="5">
      <t>テンスウ</t>
    </rPh>
    <rPh sb="6" eb="9">
      <t>イチバンタカ</t>
    </rPh>
    <phoneticPr fontId="3"/>
  </si>
  <si>
    <t>[論理和関数]</t>
    <rPh sb="1" eb="3">
      <t>ロンリ</t>
    </rPh>
    <rPh sb="3" eb="4">
      <t>ワ</t>
    </rPh>
    <rPh sb="4" eb="6">
      <t>カンスウ</t>
    </rPh>
    <phoneticPr fontId="3"/>
  </si>
  <si>
    <t>全教科が60未満</t>
    <rPh sb="0" eb="1">
      <t>ゼン</t>
    </rPh>
    <rPh sb="1" eb="3">
      <t>キョウカ</t>
    </rPh>
    <rPh sb="6" eb="8">
      <t>ミマン</t>
    </rPh>
    <phoneticPr fontId="3"/>
  </si>
  <si>
    <t>いずれかの教科が60未満</t>
    <rPh sb="5" eb="7">
      <t>キョウカ</t>
    </rPh>
    <rPh sb="10" eb="12">
      <t>ミマン</t>
    </rPh>
    <phoneticPr fontId="3"/>
  </si>
  <si>
    <t>　OR(条件式,条件式[,…])</t>
    <rPh sb="4" eb="6">
      <t>ジョウケン</t>
    </rPh>
    <rPh sb="6" eb="7">
      <t>シキ</t>
    </rPh>
    <rPh sb="8" eb="11">
      <t>ジョウケンシキ</t>
    </rPh>
    <phoneticPr fontId="3"/>
  </si>
  <si>
    <t>条件式：</t>
    <rPh sb="0" eb="2">
      <t>ジョウケン</t>
    </rPh>
    <rPh sb="2" eb="3">
      <t>シキ</t>
    </rPh>
    <phoneticPr fontId="3"/>
  </si>
  <si>
    <t>　AND(条件式,条件式[,…])</t>
    <rPh sb="5" eb="7">
      <t>ジョウケン</t>
    </rPh>
    <rPh sb="7" eb="8">
      <t>シキ</t>
    </rPh>
    <rPh sb="9" eb="12">
      <t>ジョウケンシキ</t>
    </rPh>
    <phoneticPr fontId="3"/>
  </si>
  <si>
    <t>　　　いずれか１つの条件式が真(TRUE)の場合、真(TRUE)を戻します。</t>
    <rPh sb="10" eb="13">
      <t>ジョウケンシキ</t>
    </rPh>
    <rPh sb="14" eb="15">
      <t>シン</t>
    </rPh>
    <rPh sb="22" eb="24">
      <t>バアイ</t>
    </rPh>
    <rPh sb="25" eb="26">
      <t>シン</t>
    </rPh>
    <rPh sb="33" eb="34">
      <t>モド</t>
    </rPh>
    <phoneticPr fontId="3"/>
  </si>
  <si>
    <t>　　　すべての条件式が真(TRUE)の場合、真(TRUE)を戻します。</t>
    <rPh sb="7" eb="10">
      <t>ジョウケンシキ</t>
    </rPh>
    <rPh sb="11" eb="12">
      <t>シン</t>
    </rPh>
    <rPh sb="19" eb="21">
      <t>バアイ</t>
    </rPh>
    <rPh sb="22" eb="23">
      <t>シン</t>
    </rPh>
    <rPh sb="30" eb="31">
      <t>モド</t>
    </rPh>
    <phoneticPr fontId="3"/>
  </si>
  <si>
    <t>　NOT(条件式)</t>
    <rPh sb="5" eb="7">
      <t>ジョウケン</t>
    </rPh>
    <rPh sb="7" eb="8">
      <t>シキ</t>
    </rPh>
    <phoneticPr fontId="3"/>
  </si>
  <si>
    <t>　　　条件式が真(TRUE)の場合、偽(FALSE)を戻し、条件式が偽(FALSE)の場合、真(TRUE)を戻します。</t>
    <rPh sb="3" eb="6">
      <t>ジョウケンシキ</t>
    </rPh>
    <rPh sb="7" eb="8">
      <t>シン</t>
    </rPh>
    <rPh sb="15" eb="17">
      <t>バアイ</t>
    </rPh>
    <rPh sb="18" eb="19">
      <t>ギ</t>
    </rPh>
    <rPh sb="27" eb="28">
      <t>モド</t>
    </rPh>
    <rPh sb="30" eb="33">
      <t>ジョウケンシキ</t>
    </rPh>
    <rPh sb="34" eb="35">
      <t>ギ</t>
    </rPh>
    <rPh sb="43" eb="45">
      <t>バアイ</t>
    </rPh>
    <rPh sb="46" eb="47">
      <t>シン</t>
    </rPh>
    <rPh sb="54" eb="55">
      <t>モド</t>
    </rPh>
    <phoneticPr fontId="3"/>
  </si>
  <si>
    <t>田中</t>
  </si>
  <si>
    <t>氏名が「田中」の人数</t>
    <rPh sb="0" eb="2">
      <t>シメイ</t>
    </rPh>
    <rPh sb="4" eb="6">
      <t>タナカ</t>
    </rPh>
    <rPh sb="8" eb="10">
      <t>ニンズウ</t>
    </rPh>
    <phoneticPr fontId="3"/>
  </si>
  <si>
    <t>点数に数値が入力されている人数</t>
    <rPh sb="0" eb="2">
      <t>テンスウ</t>
    </rPh>
    <rPh sb="3" eb="5">
      <t>スウチ</t>
    </rPh>
    <rPh sb="6" eb="8">
      <t>ニュウリョク</t>
    </rPh>
    <rPh sb="13" eb="15">
      <t>ニンズウ</t>
    </rPh>
    <phoneticPr fontId="3"/>
  </si>
  <si>
    <t>点数に何も入力されていない人数</t>
    <rPh sb="0" eb="2">
      <t>テンスウ</t>
    </rPh>
    <rPh sb="3" eb="4">
      <t>ナニ</t>
    </rPh>
    <rPh sb="5" eb="7">
      <t>ニュウリョク</t>
    </rPh>
    <rPh sb="13" eb="15">
      <t>ニンズウ</t>
    </rPh>
    <phoneticPr fontId="3"/>
  </si>
  <si>
    <t>点数が80を超えている人数</t>
    <rPh sb="0" eb="2">
      <t>テンスウ</t>
    </rPh>
    <rPh sb="6" eb="7">
      <t>コ</t>
    </rPh>
    <rPh sb="11" eb="13">
      <t>ニンズウ</t>
    </rPh>
    <phoneticPr fontId="3"/>
  </si>
  <si>
    <t>点数が基準値以上の人数</t>
    <rPh sb="0" eb="2">
      <t>テンスウ</t>
    </rPh>
    <rPh sb="3" eb="6">
      <t>キジュンチ</t>
    </rPh>
    <rPh sb="6" eb="8">
      <t>イジョウ</t>
    </rPh>
    <rPh sb="9" eb="11">
      <t>ニンズウ</t>
    </rPh>
    <phoneticPr fontId="3"/>
  </si>
  <si>
    <t>点数が80以下の人数</t>
    <rPh sb="0" eb="2">
      <t>テンスウ</t>
    </rPh>
    <rPh sb="5" eb="7">
      <t>イカ</t>
    </rPh>
    <rPh sb="8" eb="10">
      <t>ニンズウ</t>
    </rPh>
    <phoneticPr fontId="3"/>
  </si>
  <si>
    <t>基準値</t>
    <rPh sb="0" eb="3">
      <t>キジュンチ</t>
    </rPh>
    <phoneticPr fontId="3"/>
  </si>
  <si>
    <t>氏名が入力されている人数</t>
    <rPh sb="0" eb="2">
      <t>シメイ</t>
    </rPh>
    <rPh sb="3" eb="5">
      <t>ニュウリョク</t>
    </rPh>
    <rPh sb="10" eb="12">
      <t>ニンズウ</t>
    </rPh>
    <phoneticPr fontId="3"/>
  </si>
  <si>
    <t>検索氏名</t>
    <rPh sb="0" eb="4">
      <t>ケンサクシメイ</t>
    </rPh>
    <phoneticPr fontId="3"/>
  </si>
  <si>
    <t>　COUNT(セル範囲[,…])</t>
    <rPh sb="9" eb="11">
      <t>ハンイ</t>
    </rPh>
    <phoneticPr fontId="3"/>
  </si>
  <si>
    <t>セル範囲：</t>
    <rPh sb="2" eb="4">
      <t>ハンイ</t>
    </rPh>
    <phoneticPr fontId="3"/>
  </si>
  <si>
    <t>数値の個数を数えたい範囲を選択します。</t>
    <rPh sb="0" eb="2">
      <t>スウチ</t>
    </rPh>
    <rPh sb="3" eb="5">
      <t>コスウ</t>
    </rPh>
    <rPh sb="6" eb="7">
      <t>カゾ</t>
    </rPh>
    <rPh sb="10" eb="12">
      <t>ハンイ</t>
    </rPh>
    <rPh sb="13" eb="15">
      <t>センタク</t>
    </rPh>
    <phoneticPr fontId="3"/>
  </si>
  <si>
    <t>[該当するセルの個数を数える]</t>
    <rPh sb="1" eb="3">
      <t>ガイトウ</t>
    </rPh>
    <rPh sb="8" eb="10">
      <t>コスウ</t>
    </rPh>
    <rPh sb="11" eb="12">
      <t>カゾ</t>
    </rPh>
    <phoneticPr fontId="3"/>
  </si>
  <si>
    <t>　　　セル範囲の中で、数値が入っている個数を戻します。</t>
    <rPh sb="5" eb="7">
      <t>ハンイ</t>
    </rPh>
    <rPh sb="8" eb="9">
      <t>ナカ</t>
    </rPh>
    <rPh sb="11" eb="13">
      <t>スウチ</t>
    </rPh>
    <rPh sb="14" eb="15">
      <t>ハイ</t>
    </rPh>
    <rPh sb="19" eb="21">
      <t>コスウ</t>
    </rPh>
    <rPh sb="22" eb="23">
      <t>モド</t>
    </rPh>
    <phoneticPr fontId="3"/>
  </si>
  <si>
    <t>　COUNTBLANK(セル範囲[,…])</t>
    <rPh sb="14" eb="16">
      <t>ハンイ</t>
    </rPh>
    <phoneticPr fontId="3"/>
  </si>
  <si>
    <t>　　　セル範囲の中で、何も入力されていないセルの個数を戻します。</t>
    <rPh sb="5" eb="7">
      <t>ハンイ</t>
    </rPh>
    <rPh sb="8" eb="9">
      <t>ナカ</t>
    </rPh>
    <rPh sb="11" eb="12">
      <t>ナニ</t>
    </rPh>
    <rPh sb="13" eb="15">
      <t>ニュウリョク</t>
    </rPh>
    <rPh sb="24" eb="26">
      <t>コスウ</t>
    </rPh>
    <rPh sb="27" eb="28">
      <t>モド</t>
    </rPh>
    <phoneticPr fontId="3"/>
  </si>
  <si>
    <t>未入力セルの個数を数えたい範囲を選択します。</t>
    <rPh sb="0" eb="1">
      <t>ミ</t>
    </rPh>
    <rPh sb="1" eb="3">
      <t>ニュウリョク</t>
    </rPh>
    <rPh sb="6" eb="8">
      <t>コスウ</t>
    </rPh>
    <rPh sb="9" eb="10">
      <t>カゾ</t>
    </rPh>
    <rPh sb="13" eb="15">
      <t>ハンイ</t>
    </rPh>
    <rPh sb="16" eb="18">
      <t>センタク</t>
    </rPh>
    <phoneticPr fontId="3"/>
  </si>
  <si>
    <t>　COUNTA(セル範囲[,…])</t>
    <rPh sb="10" eb="12">
      <t>ハンイ</t>
    </rPh>
    <phoneticPr fontId="3"/>
  </si>
  <si>
    <t>　　　セル範囲の中で、何らかのデータが入っているセルの個数を戻します。</t>
    <rPh sb="5" eb="7">
      <t>ハンイ</t>
    </rPh>
    <rPh sb="8" eb="9">
      <t>ナカ</t>
    </rPh>
    <rPh sb="11" eb="12">
      <t>ナニ</t>
    </rPh>
    <rPh sb="19" eb="20">
      <t>ハイ</t>
    </rPh>
    <rPh sb="27" eb="29">
      <t>コスウ</t>
    </rPh>
    <rPh sb="30" eb="31">
      <t>モド</t>
    </rPh>
    <phoneticPr fontId="3"/>
  </si>
  <si>
    <t>　COUNTIF(セル範囲, 検索条件)</t>
    <rPh sb="11" eb="13">
      <t>ハンイ</t>
    </rPh>
    <rPh sb="15" eb="19">
      <t>ケンサクジョウケン</t>
    </rPh>
    <phoneticPr fontId="3"/>
  </si>
  <si>
    <t>　　　セル範囲の中で、指定した検索条件と合致するセルの個数を戻します。</t>
    <rPh sb="5" eb="7">
      <t>ハンイ</t>
    </rPh>
    <rPh sb="8" eb="9">
      <t>ナカ</t>
    </rPh>
    <rPh sb="11" eb="13">
      <t>シテイ</t>
    </rPh>
    <rPh sb="15" eb="17">
      <t>ケンサク</t>
    </rPh>
    <rPh sb="17" eb="19">
      <t>ジョウケン</t>
    </rPh>
    <rPh sb="20" eb="22">
      <t>ガッチ</t>
    </rPh>
    <rPh sb="27" eb="29">
      <t>コスウ</t>
    </rPh>
    <rPh sb="30" eb="31">
      <t>モド</t>
    </rPh>
    <phoneticPr fontId="3"/>
  </si>
  <si>
    <t>検索条件：</t>
    <rPh sb="0" eb="4">
      <t>ケンサクジョウケン</t>
    </rPh>
    <phoneticPr fontId="3"/>
  </si>
  <si>
    <t>入力があるセルの個数を数えたい範囲を選択します。</t>
    <rPh sb="0" eb="2">
      <t>ニュウリョク</t>
    </rPh>
    <rPh sb="8" eb="10">
      <t>コスウ</t>
    </rPh>
    <rPh sb="11" eb="12">
      <t>カゾ</t>
    </rPh>
    <rPh sb="15" eb="17">
      <t>ハンイ</t>
    </rPh>
    <rPh sb="18" eb="20">
      <t>センタク</t>
    </rPh>
    <phoneticPr fontId="3"/>
  </si>
  <si>
    <t>個数を数えたい範囲を選択します。</t>
    <rPh sb="0" eb="2">
      <t>コスウ</t>
    </rPh>
    <rPh sb="3" eb="4">
      <t>カゾ</t>
    </rPh>
    <rPh sb="7" eb="9">
      <t>ハンイ</t>
    </rPh>
    <rPh sb="10" eb="12">
      <t>センタク</t>
    </rPh>
    <phoneticPr fontId="3"/>
  </si>
  <si>
    <t>個数を数えたい条件を指定します。</t>
    <rPh sb="0" eb="2">
      <t>コスウ</t>
    </rPh>
    <rPh sb="3" eb="4">
      <t>カゾ</t>
    </rPh>
    <rPh sb="7" eb="9">
      <t>ジョウケン</t>
    </rPh>
    <rPh sb="10" eb="12">
      <t>シテイ</t>
    </rPh>
    <phoneticPr fontId="3"/>
  </si>
  <si>
    <t>※ 検索条件に条件式を利用する場合は " " で囲みます。</t>
    <rPh sb="2" eb="6">
      <t>ケンサクジョウケン</t>
    </rPh>
    <rPh sb="7" eb="10">
      <t>ジョウケンシキ</t>
    </rPh>
    <rPh sb="11" eb="13">
      <t>リヨウ</t>
    </rPh>
    <rPh sb="15" eb="17">
      <t>バアイ</t>
    </rPh>
    <rPh sb="24" eb="25">
      <t>カコ</t>
    </rPh>
    <phoneticPr fontId="3"/>
  </si>
  <si>
    <t>　 条件式を省くと = が付いたものとみなします。</t>
    <rPh sb="13" eb="14">
      <t>ツ</t>
    </rPh>
    <phoneticPr fontId="3"/>
  </si>
  <si>
    <t>学籍番号</t>
    <rPh sb="0" eb="4">
      <t>ガクセキバンゴウ</t>
    </rPh>
    <phoneticPr fontId="3"/>
  </si>
  <si>
    <t>[垂直照合関数]</t>
    <rPh sb="1" eb="7">
      <t>スイチョクショウゴウカンスウ</t>
    </rPh>
    <phoneticPr fontId="3"/>
  </si>
  <si>
    <t>　VLOOKUP(検索値,セル範囲,列番号,[検索方法])</t>
    <phoneticPr fontId="3"/>
  </si>
  <si>
    <t>　　　列を上から下へ垂直方向に走査し、照合します。照合結果があれば、結果を戻します。</t>
    <rPh sb="25" eb="29">
      <t>ショウゴウケッカ</t>
    </rPh>
    <rPh sb="34" eb="36">
      <t>ケッカ</t>
    </rPh>
    <rPh sb="37" eb="38">
      <t>モド</t>
    </rPh>
    <phoneticPr fontId="3"/>
  </si>
  <si>
    <t>検索値：</t>
    <rPh sb="0" eb="2">
      <t>ケンサク</t>
    </rPh>
    <rPh sb="2" eb="3">
      <t>アタイ</t>
    </rPh>
    <phoneticPr fontId="3"/>
  </si>
  <si>
    <t>目的のデータが含まれるセル範囲を指定します。</t>
    <rPh sb="0" eb="2">
      <t>モクテキ</t>
    </rPh>
    <rPh sb="7" eb="8">
      <t>フク</t>
    </rPh>
    <rPh sb="13" eb="15">
      <t>ハンイ</t>
    </rPh>
    <rPh sb="16" eb="18">
      <t>シテイ</t>
    </rPh>
    <phoneticPr fontId="3"/>
  </si>
  <si>
    <t>セル範囲で指定した、一番左端列の値で、検索したい値を指定します。</t>
    <rPh sb="2" eb="4">
      <t>ハンイ</t>
    </rPh>
    <rPh sb="5" eb="7">
      <t>シテイ</t>
    </rPh>
    <rPh sb="10" eb="12">
      <t>イチバン</t>
    </rPh>
    <rPh sb="12" eb="14">
      <t>ヒダリハシ</t>
    </rPh>
    <rPh sb="14" eb="15">
      <t>レツ</t>
    </rPh>
    <rPh sb="16" eb="17">
      <t>アタイ</t>
    </rPh>
    <rPh sb="19" eb="21">
      <t>ケンサク</t>
    </rPh>
    <rPh sb="24" eb="25">
      <t>アタイ</t>
    </rPh>
    <rPh sb="26" eb="28">
      <t>シテイ</t>
    </rPh>
    <phoneticPr fontId="3"/>
  </si>
  <si>
    <t>列番号：</t>
    <rPh sb="0" eb="3">
      <t>レツバンゴウ</t>
    </rPh>
    <phoneticPr fontId="3"/>
  </si>
  <si>
    <t>検索結果として戻すセルの列番号を指定します。セル範囲内の左端を１とします。</t>
    <rPh sb="0" eb="2">
      <t>ケンサク</t>
    </rPh>
    <rPh sb="2" eb="4">
      <t>ケッカ</t>
    </rPh>
    <rPh sb="7" eb="8">
      <t>モド</t>
    </rPh>
    <rPh sb="12" eb="15">
      <t>レツバンゴウ</t>
    </rPh>
    <rPh sb="16" eb="18">
      <t>シテイ</t>
    </rPh>
    <rPh sb="24" eb="26">
      <t>ハンイ</t>
    </rPh>
    <rPh sb="26" eb="27">
      <t>ナイ</t>
    </rPh>
    <rPh sb="28" eb="30">
      <t>ヒダリハシ</t>
    </rPh>
    <phoneticPr fontId="3"/>
  </si>
  <si>
    <t>※ セル範囲の左端(検索したい列)：1 , 検索したい列の1つ右隣：2 , …</t>
    <rPh sb="4" eb="6">
      <t>ハンイ</t>
    </rPh>
    <rPh sb="7" eb="9">
      <t>ヒダリハシ</t>
    </rPh>
    <rPh sb="10" eb="12">
      <t>ケンサク</t>
    </rPh>
    <rPh sb="15" eb="16">
      <t>レツ</t>
    </rPh>
    <rPh sb="22" eb="24">
      <t>ケンサク</t>
    </rPh>
    <rPh sb="27" eb="28">
      <t>レツ</t>
    </rPh>
    <rPh sb="31" eb="33">
      <t>ミギドナ</t>
    </rPh>
    <phoneticPr fontId="3"/>
  </si>
  <si>
    <t>検索方法：</t>
    <rPh sb="0" eb="4">
      <t>ケンサクホウホウ</t>
    </rPh>
    <phoneticPr fontId="3"/>
  </si>
  <si>
    <t>FALSEで「完全一致検索」(検索値と同じ値を検索)</t>
    <rPh sb="7" eb="9">
      <t>カンゼン</t>
    </rPh>
    <rPh sb="9" eb="11">
      <t>イッチ</t>
    </rPh>
    <rPh sb="15" eb="18">
      <t>ケンサクチ</t>
    </rPh>
    <rPh sb="19" eb="20">
      <t>オナ</t>
    </rPh>
    <rPh sb="21" eb="22">
      <t>アタイ</t>
    </rPh>
    <rPh sb="23" eb="25">
      <t>ケンサク</t>
    </rPh>
    <phoneticPr fontId="3"/>
  </si>
  <si>
    <t>クラスコード</t>
    <phoneticPr fontId="3"/>
  </si>
  <si>
    <t>氏名</t>
  </si>
  <si>
    <t>江川</t>
  </si>
  <si>
    <t>小川</t>
  </si>
  <si>
    <t>木下</t>
  </si>
  <si>
    <t>久保</t>
  </si>
  <si>
    <t>小島</t>
  </si>
  <si>
    <t>佐藤</t>
  </si>
  <si>
    <t>志村</t>
  </si>
  <si>
    <t>中野</t>
  </si>
  <si>
    <t>西田</t>
  </si>
  <si>
    <t>橋本</t>
  </si>
  <si>
    <t>林</t>
  </si>
  <si>
    <t>松下</t>
  </si>
  <si>
    <t>三浦</t>
  </si>
  <si>
    <t>山田</t>
  </si>
  <si>
    <t>出身コード</t>
    <rPh sb="0" eb="2">
      <t>シュッシン</t>
    </rPh>
    <phoneticPr fontId="3"/>
  </si>
  <si>
    <t>1年1組</t>
    <rPh sb="1" eb="2">
      <t>ネン</t>
    </rPh>
    <rPh sb="3" eb="4">
      <t>クミ</t>
    </rPh>
    <phoneticPr fontId="3"/>
  </si>
  <si>
    <t>1年2組</t>
    <rPh sb="1" eb="2">
      <t>ネン</t>
    </rPh>
    <rPh sb="3" eb="4">
      <t>クミ</t>
    </rPh>
    <phoneticPr fontId="3"/>
  </si>
  <si>
    <t>1年3組</t>
    <rPh sb="1" eb="2">
      <t>ネン</t>
    </rPh>
    <rPh sb="3" eb="4">
      <t>クミ</t>
    </rPh>
    <phoneticPr fontId="3"/>
  </si>
  <si>
    <t>2年1組</t>
    <rPh sb="1" eb="2">
      <t>ネン</t>
    </rPh>
    <rPh sb="3" eb="4">
      <t>クミ</t>
    </rPh>
    <phoneticPr fontId="3"/>
  </si>
  <si>
    <t>2年2組</t>
    <rPh sb="1" eb="2">
      <t>ネン</t>
    </rPh>
    <rPh sb="3" eb="4">
      <t>クミ</t>
    </rPh>
    <phoneticPr fontId="3"/>
  </si>
  <si>
    <t>2年3組</t>
    <rPh sb="1" eb="2">
      <t>ネン</t>
    </rPh>
    <rPh sb="3" eb="4">
      <t>クミ</t>
    </rPh>
    <phoneticPr fontId="3"/>
  </si>
  <si>
    <t>3年1組</t>
    <rPh sb="1" eb="2">
      <t>ネン</t>
    </rPh>
    <rPh sb="3" eb="4">
      <t>クミ</t>
    </rPh>
    <phoneticPr fontId="3"/>
  </si>
  <si>
    <t>3年2組</t>
    <rPh sb="1" eb="2">
      <t>ネン</t>
    </rPh>
    <rPh sb="3" eb="4">
      <t>クミ</t>
    </rPh>
    <phoneticPr fontId="3"/>
  </si>
  <si>
    <t>3年3組</t>
    <rPh sb="1" eb="2">
      <t>ネン</t>
    </rPh>
    <rPh sb="3" eb="4">
      <t>クミ</t>
    </rPh>
    <phoneticPr fontId="3"/>
  </si>
  <si>
    <t>出身地</t>
    <rPh sb="0" eb="3">
      <t>シュッシンチ</t>
    </rPh>
    <phoneticPr fontId="3"/>
  </si>
  <si>
    <t>鹿児島市</t>
    <rPh sb="0" eb="4">
      <t>カゴシマシ</t>
    </rPh>
    <phoneticPr fontId="3"/>
  </si>
  <si>
    <t>霧島市</t>
    <rPh sb="0" eb="3">
      <t>キリシマシ</t>
    </rPh>
    <phoneticPr fontId="3"/>
  </si>
  <si>
    <t>鹿屋市</t>
    <rPh sb="0" eb="3">
      <t>カノヤシ</t>
    </rPh>
    <phoneticPr fontId="3"/>
  </si>
  <si>
    <t>薩摩川内市</t>
    <rPh sb="0" eb="5">
      <t>サツマセンダイシ</t>
    </rPh>
    <phoneticPr fontId="3"/>
  </si>
  <si>
    <t>姶良市</t>
    <rPh sb="0" eb="3">
      <t>アイラシ</t>
    </rPh>
    <phoneticPr fontId="3"/>
  </si>
  <si>
    <t>出水市</t>
    <rPh sb="0" eb="3">
      <t>イズミシ</t>
    </rPh>
    <phoneticPr fontId="3"/>
  </si>
  <si>
    <t>日置市</t>
    <rPh sb="0" eb="3">
      <t>ヒオキシ</t>
    </rPh>
    <phoneticPr fontId="3"/>
  </si>
  <si>
    <t>奄美市</t>
    <rPh sb="0" eb="3">
      <t>アマミシ</t>
    </rPh>
    <phoneticPr fontId="3"/>
  </si>
  <si>
    <t>指宿市</t>
    <rPh sb="0" eb="3">
      <t>イブスキシ</t>
    </rPh>
    <phoneticPr fontId="3"/>
  </si>
  <si>
    <t>曽於市</t>
    <rPh sb="0" eb="3">
      <t>ソオシ</t>
    </rPh>
    <phoneticPr fontId="3"/>
  </si>
  <si>
    <t>南九州市</t>
    <rPh sb="0" eb="3">
      <t>ミナミキュウシュウ</t>
    </rPh>
    <rPh sb="3" eb="4">
      <t>シ</t>
    </rPh>
    <phoneticPr fontId="3"/>
  </si>
  <si>
    <t>(以降省略)</t>
    <rPh sb="1" eb="3">
      <t>イコウ</t>
    </rPh>
    <rPh sb="3" eb="5">
      <t>ショウリャク</t>
    </rPh>
    <phoneticPr fontId="3"/>
  </si>
  <si>
    <t>Lesson1:</t>
    <phoneticPr fontId="3"/>
  </si>
  <si>
    <t>Lesson2:</t>
  </si>
  <si>
    <t>Lesson3:</t>
  </si>
  <si>
    <t>Lesson4:</t>
  </si>
  <si>
    <t>【練習課題】</t>
    <rPh sb="1" eb="5">
      <t>レンシュウカダイ</t>
    </rPh>
    <phoneticPr fontId="3"/>
  </si>
  <si>
    <t>G9セルをコピーして、G9セル～H23セルに数式を貼りつけて、結果を確認して下さい。</t>
    <rPh sb="22" eb="24">
      <t>スウシキ</t>
    </rPh>
    <rPh sb="25" eb="26">
      <t>ハ</t>
    </rPh>
    <rPh sb="31" eb="33">
      <t>ケッカ</t>
    </rPh>
    <rPh sb="34" eb="36">
      <t>カクニン</t>
    </rPh>
    <rPh sb="38" eb="39">
      <t>クダ</t>
    </rPh>
    <phoneticPr fontId="3"/>
  </si>
  <si>
    <t>I9セルをコピーして、I9セル～J23セルに数式を貼りつけて、結果を確認して下さい。</t>
    <rPh sb="22" eb="24">
      <t>スウシキ</t>
    </rPh>
    <rPh sb="25" eb="26">
      <t>ハ</t>
    </rPh>
    <rPh sb="31" eb="33">
      <t>ケッカ</t>
    </rPh>
    <rPh sb="34" eb="36">
      <t>カクニン</t>
    </rPh>
    <rPh sb="38" eb="39">
      <t>クダ</t>
    </rPh>
    <phoneticPr fontId="3"/>
  </si>
  <si>
    <t>H8セルに、全員の点数の合計を求める関数を入力して下さい。</t>
    <rPh sb="6" eb="8">
      <t>ゼンイン</t>
    </rPh>
    <rPh sb="9" eb="11">
      <t>テンスウ</t>
    </rPh>
    <rPh sb="12" eb="14">
      <t>ゴウケイ</t>
    </rPh>
    <rPh sb="15" eb="16">
      <t>モト</t>
    </rPh>
    <rPh sb="18" eb="20">
      <t>カンスウ</t>
    </rPh>
    <rPh sb="21" eb="23">
      <t>ニュウリョク</t>
    </rPh>
    <rPh sb="25" eb="26">
      <t>クダ</t>
    </rPh>
    <phoneticPr fontId="3"/>
  </si>
  <si>
    <t>I8セルに、全員の点数の平均を求める関数を入力して下さい。</t>
    <rPh sb="6" eb="8">
      <t>ゼンイン</t>
    </rPh>
    <rPh sb="9" eb="11">
      <t>テンスウ</t>
    </rPh>
    <rPh sb="12" eb="14">
      <t>ヘイキン</t>
    </rPh>
    <rPh sb="15" eb="16">
      <t>モト</t>
    </rPh>
    <rPh sb="18" eb="20">
      <t>カンスウ</t>
    </rPh>
    <rPh sb="21" eb="23">
      <t>ニュウリョク</t>
    </rPh>
    <rPh sb="25" eb="26">
      <t>クダ</t>
    </rPh>
    <phoneticPr fontId="3"/>
  </si>
  <si>
    <t>J8セルに、全員の点数の中で最大となる点数を求める関数を入力して下さい。</t>
    <rPh sb="6" eb="8">
      <t>ゼンイン</t>
    </rPh>
    <rPh sb="9" eb="11">
      <t>テンスウ</t>
    </rPh>
    <rPh sb="12" eb="13">
      <t>ナカ</t>
    </rPh>
    <rPh sb="14" eb="16">
      <t>サイダイ</t>
    </rPh>
    <rPh sb="19" eb="21">
      <t>テンスウ</t>
    </rPh>
    <rPh sb="22" eb="23">
      <t>モト</t>
    </rPh>
    <rPh sb="25" eb="27">
      <t>カンスウ</t>
    </rPh>
    <rPh sb="28" eb="30">
      <t>ニュウリョク</t>
    </rPh>
    <rPh sb="32" eb="33">
      <t>クダ</t>
    </rPh>
    <phoneticPr fontId="3"/>
  </si>
  <si>
    <t>K8セルに、全員の点数の中で最小となる点数を求める関数を入力して下さい。</t>
    <rPh sb="6" eb="8">
      <t>ゼンイン</t>
    </rPh>
    <rPh sb="9" eb="11">
      <t>テンスウ</t>
    </rPh>
    <rPh sb="12" eb="13">
      <t>ナカ</t>
    </rPh>
    <rPh sb="14" eb="16">
      <t>サイショウ</t>
    </rPh>
    <rPh sb="19" eb="21">
      <t>テンスウ</t>
    </rPh>
    <rPh sb="22" eb="23">
      <t>モト</t>
    </rPh>
    <rPh sb="25" eb="27">
      <t>カンスウ</t>
    </rPh>
    <rPh sb="28" eb="30">
      <t>ニュウリョク</t>
    </rPh>
    <rPh sb="32" eb="33">
      <t>クダ</t>
    </rPh>
    <phoneticPr fontId="3"/>
  </si>
  <si>
    <t>Lesson4:</t>
    <phoneticPr fontId="3"/>
  </si>
  <si>
    <t>C列(長さ)のデータを利用して、D13セルに1の位の値で四捨五入した値を求める関数、E13セルに1の位の値で切り上げした値を求める関数、F13セルに1の位の値で切り捨てした値を求める関数を入力し、</t>
    <rPh sb="11" eb="13">
      <t>リヨウ</t>
    </rPh>
    <rPh sb="24" eb="25">
      <t>クライ</t>
    </rPh>
    <rPh sb="26" eb="27">
      <t>アタイ</t>
    </rPh>
    <rPh sb="28" eb="32">
      <t>シシャゴニュウ</t>
    </rPh>
    <rPh sb="34" eb="35">
      <t>アタイ</t>
    </rPh>
    <rPh sb="36" eb="37">
      <t>モト</t>
    </rPh>
    <rPh sb="39" eb="41">
      <t>カンスウ</t>
    </rPh>
    <rPh sb="54" eb="55">
      <t>キ</t>
    </rPh>
    <rPh sb="56" eb="57">
      <t>ア</t>
    </rPh>
    <rPh sb="82" eb="83">
      <t>ス</t>
    </rPh>
    <rPh sb="94" eb="96">
      <t>ニュウリョク</t>
    </rPh>
    <phoneticPr fontId="3"/>
  </si>
  <si>
    <t>14行目から24行目まで数式を貼り付けて下さい。</t>
    <rPh sb="8" eb="10">
      <t>ギョウメ</t>
    </rPh>
    <rPh sb="12" eb="14">
      <t>スウシキ</t>
    </rPh>
    <rPh sb="15" eb="16">
      <t>ハ</t>
    </rPh>
    <rPh sb="17" eb="18">
      <t>ツ</t>
    </rPh>
    <rPh sb="20" eb="21">
      <t>クダ</t>
    </rPh>
    <phoneticPr fontId="3"/>
  </si>
  <si>
    <t>C列(長さ)のデータを利用して、G13セルに小数第1位の値で四捨五入した値を求める関数、H13セルに小数第1位の値で切り上げした値を求める関数、I13セルに小数第1位の値で切り捨てした値を求める関数を入力し、</t>
    <rPh sb="11" eb="13">
      <t>リヨウ</t>
    </rPh>
    <rPh sb="24" eb="25">
      <t>ダイ</t>
    </rPh>
    <rPh sb="26" eb="27">
      <t>クライ</t>
    </rPh>
    <rPh sb="28" eb="29">
      <t>アタイ</t>
    </rPh>
    <rPh sb="30" eb="34">
      <t>シシャゴニュウ</t>
    </rPh>
    <rPh sb="36" eb="37">
      <t>アタイ</t>
    </rPh>
    <rPh sb="38" eb="39">
      <t>モト</t>
    </rPh>
    <rPh sb="41" eb="43">
      <t>カンスウ</t>
    </rPh>
    <rPh sb="58" eb="59">
      <t>キ</t>
    </rPh>
    <rPh sb="60" eb="61">
      <t>ア</t>
    </rPh>
    <rPh sb="88" eb="89">
      <t>ス</t>
    </rPh>
    <rPh sb="100" eb="102">
      <t>ニュウリョク</t>
    </rPh>
    <phoneticPr fontId="3"/>
  </si>
  <si>
    <t>C列(長さ)のデータを利用して、J13セルに小数第2位の値で四捨五入した値を求める関数、K13セルに小数第2位の値で切り上げした値を求める関数、L13セルに小数第2位の値で切り捨てした値を求める関数を入力し、</t>
    <rPh sb="11" eb="13">
      <t>リヨウ</t>
    </rPh>
    <rPh sb="24" eb="25">
      <t>ダイ</t>
    </rPh>
    <rPh sb="26" eb="27">
      <t>クライ</t>
    </rPh>
    <rPh sb="28" eb="29">
      <t>アタイ</t>
    </rPh>
    <rPh sb="30" eb="34">
      <t>シシャゴニュウ</t>
    </rPh>
    <rPh sb="36" eb="37">
      <t>アタイ</t>
    </rPh>
    <rPh sb="38" eb="39">
      <t>モト</t>
    </rPh>
    <rPh sb="41" eb="43">
      <t>カンスウ</t>
    </rPh>
    <rPh sb="58" eb="59">
      <t>キ</t>
    </rPh>
    <rPh sb="60" eb="61">
      <t>ア</t>
    </rPh>
    <rPh sb="88" eb="89">
      <t>ス</t>
    </rPh>
    <rPh sb="100" eb="102">
      <t>ニュウリョク</t>
    </rPh>
    <phoneticPr fontId="3"/>
  </si>
  <si>
    <t>　※ 切り上げは指定桁以下に0より大きい値が存在すれば切り上げしてしまいます。</t>
    <rPh sb="3" eb="4">
      <t>キ</t>
    </rPh>
    <rPh sb="5" eb="6">
      <t>ア</t>
    </rPh>
    <rPh sb="8" eb="10">
      <t>シテイ</t>
    </rPh>
    <rPh sb="10" eb="11">
      <t>ケタ</t>
    </rPh>
    <rPh sb="11" eb="13">
      <t>イカ</t>
    </rPh>
    <rPh sb="17" eb="18">
      <t>オオ</t>
    </rPh>
    <rPh sb="20" eb="21">
      <t>アタイ</t>
    </rPh>
    <rPh sb="22" eb="24">
      <t>ソンザイ</t>
    </rPh>
    <rPh sb="27" eb="28">
      <t>キ</t>
    </rPh>
    <rPh sb="29" eb="30">
      <t>ア</t>
    </rPh>
    <phoneticPr fontId="3"/>
  </si>
  <si>
    <t>C列(長さ)のデータを利用して、M13セルに小数第3位の値で四捨五入した値を求める関数、N13セルに小数第3位の値で切り上げした値を求める関数、O13セルに小数第3位の値で切り捨てした値を求める関数を入力し、</t>
    <rPh sb="11" eb="13">
      <t>リヨウ</t>
    </rPh>
    <rPh sb="24" eb="25">
      <t>ダイ</t>
    </rPh>
    <rPh sb="26" eb="27">
      <t>クライ</t>
    </rPh>
    <rPh sb="28" eb="29">
      <t>アタイ</t>
    </rPh>
    <rPh sb="30" eb="34">
      <t>シシャゴニュウ</t>
    </rPh>
    <rPh sb="36" eb="37">
      <t>アタイ</t>
    </rPh>
    <rPh sb="38" eb="39">
      <t>モト</t>
    </rPh>
    <rPh sb="41" eb="43">
      <t>カンスウ</t>
    </rPh>
    <rPh sb="58" eb="59">
      <t>キ</t>
    </rPh>
    <rPh sb="60" eb="61">
      <t>ア</t>
    </rPh>
    <rPh sb="88" eb="89">
      <t>ス</t>
    </rPh>
    <rPh sb="100" eb="102">
      <t>ニュウリョク</t>
    </rPh>
    <phoneticPr fontId="3"/>
  </si>
  <si>
    <t>G9セルに、点数の順位を降順に求める(点数上位から順位を求める)関数を入力して下さい。</t>
    <rPh sb="6" eb="8">
      <t>テンスウ</t>
    </rPh>
    <rPh sb="9" eb="11">
      <t>ジュンイ</t>
    </rPh>
    <rPh sb="12" eb="14">
      <t>コウジュン</t>
    </rPh>
    <rPh sb="19" eb="21">
      <t>テンスウ</t>
    </rPh>
    <rPh sb="21" eb="23">
      <t>ジョウイ</t>
    </rPh>
    <rPh sb="25" eb="27">
      <t>ジュンイ</t>
    </rPh>
    <rPh sb="28" eb="29">
      <t>モト</t>
    </rPh>
    <rPh sb="32" eb="34">
      <t>カンスウ</t>
    </rPh>
    <rPh sb="35" eb="37">
      <t>ニュウリョク</t>
    </rPh>
    <rPh sb="39" eb="40">
      <t>クダ</t>
    </rPh>
    <phoneticPr fontId="3"/>
  </si>
  <si>
    <t>その後、G10～G23にG9セルの数式を貼り付けて下さい。</t>
    <rPh sb="2" eb="3">
      <t>ゴ</t>
    </rPh>
    <rPh sb="17" eb="19">
      <t>スウシキ</t>
    </rPh>
    <rPh sb="20" eb="21">
      <t>ハ</t>
    </rPh>
    <rPh sb="22" eb="23">
      <t>ツ</t>
    </rPh>
    <rPh sb="25" eb="26">
      <t>クダ</t>
    </rPh>
    <phoneticPr fontId="3"/>
  </si>
  <si>
    <t>H9セルに、点数の順位を昇順に求める(点数下位から順位を求める)関数を入力して下さい。</t>
    <rPh sb="6" eb="8">
      <t>テンスウ</t>
    </rPh>
    <rPh sb="9" eb="11">
      <t>ジュンイ</t>
    </rPh>
    <rPh sb="12" eb="14">
      <t>ショウジュン</t>
    </rPh>
    <rPh sb="19" eb="21">
      <t>テンスウ</t>
    </rPh>
    <rPh sb="21" eb="23">
      <t>カイ</t>
    </rPh>
    <rPh sb="25" eb="27">
      <t>ジュンイ</t>
    </rPh>
    <rPh sb="28" eb="29">
      <t>モト</t>
    </rPh>
    <rPh sb="32" eb="34">
      <t>カンスウ</t>
    </rPh>
    <rPh sb="35" eb="37">
      <t>ニュウリョク</t>
    </rPh>
    <rPh sb="39" eb="40">
      <t>クダ</t>
    </rPh>
    <phoneticPr fontId="3"/>
  </si>
  <si>
    <t>その後、H10～H23にH9セルの数式を貼り付けて下さい。</t>
    <rPh sb="2" eb="3">
      <t>ゴ</t>
    </rPh>
    <rPh sb="17" eb="19">
      <t>スウシキ</t>
    </rPh>
    <rPh sb="20" eb="21">
      <t>ハ</t>
    </rPh>
    <rPh sb="22" eb="23">
      <t>ツ</t>
    </rPh>
    <rPh sb="25" eb="26">
      <t>クダ</t>
    </rPh>
    <phoneticPr fontId="3"/>
  </si>
  <si>
    <t>A1セルの数式をA1～I9まで貼り付けて、九九表が完成しているか確認して下さい。</t>
    <rPh sb="5" eb="7">
      <t>スウシキ</t>
    </rPh>
    <rPh sb="15" eb="16">
      <t>ハ</t>
    </rPh>
    <rPh sb="17" eb="18">
      <t>ツ</t>
    </rPh>
    <rPh sb="21" eb="23">
      <t>クク</t>
    </rPh>
    <rPh sb="23" eb="24">
      <t>ヒョウ</t>
    </rPh>
    <rPh sb="25" eb="27">
      <t>カンセイ</t>
    </rPh>
    <rPh sb="32" eb="34">
      <t>カクニン</t>
    </rPh>
    <rPh sb="36" eb="37">
      <t>クダ</t>
    </rPh>
    <phoneticPr fontId="3"/>
  </si>
  <si>
    <t>九九表を作るために、A1セルに数式を入力して下さい。(他の行と列にコピーすることが前提です)</t>
    <rPh sb="0" eb="3">
      <t>ククヒョウ</t>
    </rPh>
    <rPh sb="4" eb="5">
      <t>ツク</t>
    </rPh>
    <rPh sb="15" eb="17">
      <t>スウシキ</t>
    </rPh>
    <rPh sb="18" eb="20">
      <t>ニュウリョク</t>
    </rPh>
    <rPh sb="22" eb="23">
      <t>クダ</t>
    </rPh>
    <rPh sb="27" eb="28">
      <t>ホカ</t>
    </rPh>
    <rPh sb="29" eb="30">
      <t>ギョウ</t>
    </rPh>
    <rPh sb="31" eb="32">
      <t>レツ</t>
    </rPh>
    <rPh sb="41" eb="43">
      <t>ゼンテイ</t>
    </rPh>
    <phoneticPr fontId="3"/>
  </si>
  <si>
    <r>
      <t>【応用課題】</t>
    </r>
    <r>
      <rPr>
        <sz val="11"/>
        <color theme="1"/>
        <rFont val="游ゴシック"/>
        <family val="3"/>
        <charset val="128"/>
        <scheme val="minor"/>
      </rPr>
      <t>(早く終わった人のみ実施してください)</t>
    </r>
    <rPh sb="1" eb="3">
      <t>オウヨウ</t>
    </rPh>
    <rPh sb="3" eb="5">
      <t>カダイ</t>
    </rPh>
    <rPh sb="7" eb="8">
      <t>ハヤ</t>
    </rPh>
    <rPh sb="9" eb="10">
      <t>オ</t>
    </rPh>
    <rPh sb="13" eb="14">
      <t>ヒト</t>
    </rPh>
    <rPh sb="16" eb="18">
      <t>ジッシ</t>
    </rPh>
    <phoneticPr fontId="3"/>
  </si>
  <si>
    <r>
      <t>G11～J11セルに、点数の値(F列)と各列の10行目の値を比較した結果を表示します。</t>
    </r>
    <r>
      <rPr>
        <b/>
        <sz val="11"/>
        <color theme="1"/>
        <rFont val="游ゴシック"/>
        <family val="3"/>
        <charset val="128"/>
        <scheme val="minor"/>
      </rPr>
      <t>10行目の値より大きい</t>
    </r>
    <r>
      <rPr>
        <sz val="11"/>
        <color theme="1"/>
        <rFont val="游ゴシック"/>
        <family val="2"/>
        <charset val="128"/>
        <scheme val="minor"/>
      </rPr>
      <t xml:space="preserve">場合は </t>
    </r>
    <r>
      <rPr>
        <b/>
        <sz val="11"/>
        <color theme="1"/>
        <rFont val="游ゴシック"/>
        <family val="3"/>
        <charset val="128"/>
        <scheme val="minor"/>
      </rPr>
      <t>N9</t>
    </r>
    <r>
      <rPr>
        <sz val="11"/>
        <color theme="1"/>
        <rFont val="游ゴシック"/>
        <family val="2"/>
        <charset val="128"/>
        <scheme val="minor"/>
      </rPr>
      <t xml:space="preserve"> の値を表示して、</t>
    </r>
    <r>
      <rPr>
        <b/>
        <sz val="11"/>
        <color theme="1"/>
        <rFont val="游ゴシック"/>
        <family val="3"/>
        <charset val="128"/>
        <scheme val="minor"/>
      </rPr>
      <t>10行目の値以下</t>
    </r>
    <r>
      <rPr>
        <sz val="11"/>
        <color theme="1"/>
        <rFont val="游ゴシック"/>
        <family val="2"/>
        <charset val="128"/>
        <scheme val="minor"/>
      </rPr>
      <t xml:space="preserve">の場合は </t>
    </r>
    <r>
      <rPr>
        <b/>
        <sz val="11"/>
        <color theme="1"/>
        <rFont val="游ゴシック"/>
        <family val="3"/>
        <charset val="128"/>
        <scheme val="minor"/>
      </rPr>
      <t>N10</t>
    </r>
    <r>
      <rPr>
        <sz val="11"/>
        <color theme="1"/>
        <rFont val="游ゴシック"/>
        <family val="2"/>
        <charset val="128"/>
        <scheme val="minor"/>
      </rPr>
      <t xml:space="preserve"> の値を表示して下さい。</t>
    </r>
    <rPh sb="11" eb="13">
      <t>テンスウ</t>
    </rPh>
    <rPh sb="14" eb="15">
      <t>アタイ</t>
    </rPh>
    <rPh sb="17" eb="18">
      <t>レツ</t>
    </rPh>
    <rPh sb="20" eb="21">
      <t>カク</t>
    </rPh>
    <rPh sb="21" eb="22">
      <t>レツ</t>
    </rPh>
    <rPh sb="25" eb="27">
      <t>ギョウメ</t>
    </rPh>
    <rPh sb="28" eb="29">
      <t>アタイ</t>
    </rPh>
    <rPh sb="30" eb="32">
      <t>ヒカク</t>
    </rPh>
    <rPh sb="34" eb="36">
      <t>ケッカ</t>
    </rPh>
    <rPh sb="37" eb="39">
      <t>ヒョウジ</t>
    </rPh>
    <rPh sb="45" eb="47">
      <t>ギョウメ</t>
    </rPh>
    <rPh sb="48" eb="49">
      <t>アタイ</t>
    </rPh>
    <rPh sb="51" eb="52">
      <t>オオ</t>
    </rPh>
    <rPh sb="54" eb="56">
      <t>バアイ</t>
    </rPh>
    <rPh sb="62" eb="63">
      <t>アタイ</t>
    </rPh>
    <rPh sb="64" eb="66">
      <t>ヒョウジ</t>
    </rPh>
    <rPh sb="71" eb="73">
      <t>ギョウメ</t>
    </rPh>
    <rPh sb="74" eb="77">
      <t>アタイイカ</t>
    </rPh>
    <rPh sb="78" eb="80">
      <t>バアイ</t>
    </rPh>
    <rPh sb="87" eb="88">
      <t>アタイ</t>
    </rPh>
    <rPh sb="89" eb="91">
      <t>ヒョウジ</t>
    </rPh>
    <rPh sb="93" eb="94">
      <t>クダ</t>
    </rPh>
    <phoneticPr fontId="3"/>
  </si>
  <si>
    <t>その後、12行目～25行目に11行目のセルの数式を貼り付けて下さい。</t>
    <rPh sb="2" eb="3">
      <t>ゴ</t>
    </rPh>
    <rPh sb="6" eb="8">
      <t>ギョウメ</t>
    </rPh>
    <rPh sb="11" eb="13">
      <t>ギョウメ</t>
    </rPh>
    <rPh sb="16" eb="18">
      <t>ギョウメ</t>
    </rPh>
    <rPh sb="22" eb="24">
      <t>スウシキ</t>
    </rPh>
    <rPh sb="25" eb="26">
      <t>ハ</t>
    </rPh>
    <rPh sb="27" eb="28">
      <t>ツ</t>
    </rPh>
    <rPh sb="30" eb="31">
      <t>クダ</t>
    </rPh>
    <phoneticPr fontId="3"/>
  </si>
  <si>
    <t>G11セルを、点数の値(F列)と各列の10行目の値を比較できるような数式に変更します。絶対参照と相対参照を適切に利用して数式を変更して下さい。</t>
    <rPh sb="7" eb="9">
      <t>テンスウ</t>
    </rPh>
    <rPh sb="10" eb="11">
      <t>アタイ</t>
    </rPh>
    <rPh sb="13" eb="14">
      <t>レツ</t>
    </rPh>
    <rPh sb="16" eb="17">
      <t>カク</t>
    </rPh>
    <rPh sb="17" eb="18">
      <t>レツ</t>
    </rPh>
    <rPh sb="21" eb="23">
      <t>ギョウメ</t>
    </rPh>
    <rPh sb="24" eb="25">
      <t>アタイ</t>
    </rPh>
    <rPh sb="26" eb="28">
      <t>ヒカク</t>
    </rPh>
    <rPh sb="34" eb="36">
      <t>スウシキ</t>
    </rPh>
    <rPh sb="37" eb="39">
      <t>ヘンコウ</t>
    </rPh>
    <rPh sb="43" eb="47">
      <t>ゼッタイサンショウ</t>
    </rPh>
    <rPh sb="48" eb="52">
      <t>ソウタイサンショウ</t>
    </rPh>
    <rPh sb="53" eb="55">
      <t>テキセツ</t>
    </rPh>
    <rPh sb="56" eb="58">
      <t>リヨウ</t>
    </rPh>
    <rPh sb="60" eb="62">
      <t>スウシキ</t>
    </rPh>
    <rPh sb="63" eb="65">
      <t>ヘンコウ</t>
    </rPh>
    <rPh sb="67" eb="68">
      <t>クダ</t>
    </rPh>
    <phoneticPr fontId="3"/>
  </si>
  <si>
    <t>その後、G11～J25セルにG11セルの数式を貼り付けて、結果がlesson1と同じになるか確認してください。</t>
    <rPh sb="2" eb="3">
      <t>ゴ</t>
    </rPh>
    <rPh sb="20" eb="22">
      <t>スウシキ</t>
    </rPh>
    <rPh sb="23" eb="24">
      <t>ハ</t>
    </rPh>
    <rPh sb="25" eb="26">
      <t>ツ</t>
    </rPh>
    <rPh sb="29" eb="31">
      <t>ケッカ</t>
    </rPh>
    <rPh sb="40" eb="41">
      <t>オナ</t>
    </rPh>
    <rPh sb="46" eb="48">
      <t>カクニン</t>
    </rPh>
    <phoneticPr fontId="3"/>
  </si>
  <si>
    <t>応用１:</t>
    <rPh sb="0" eb="2">
      <t>オウヨウ</t>
    </rPh>
    <phoneticPr fontId="3"/>
  </si>
  <si>
    <t>その後、G8セルの内容をコピーし、G9～G22にコピーした数式を貼り付けて下さい。</t>
    <rPh sb="2" eb="3">
      <t>ゴ</t>
    </rPh>
    <rPh sb="9" eb="11">
      <t>ナイヨウ</t>
    </rPh>
    <rPh sb="29" eb="31">
      <t>スウシキ</t>
    </rPh>
    <rPh sb="32" eb="33">
      <t>ハ</t>
    </rPh>
    <rPh sb="34" eb="35">
      <t>ツ</t>
    </rPh>
    <rPh sb="37" eb="38">
      <t>クダ</t>
    </rPh>
    <phoneticPr fontId="3"/>
  </si>
  <si>
    <t>(点数は必ず0～100までの範囲の値が入力されており、それ以外の値は入力されないものとします)</t>
    <rPh sb="1" eb="3">
      <t>テンスウ</t>
    </rPh>
    <rPh sb="4" eb="5">
      <t>カナラ</t>
    </rPh>
    <rPh sb="14" eb="16">
      <t>ハンイ</t>
    </rPh>
    <rPh sb="17" eb="18">
      <t>アタイ</t>
    </rPh>
    <rPh sb="19" eb="21">
      <t>ニュウリョク</t>
    </rPh>
    <rPh sb="29" eb="31">
      <t>イガイ</t>
    </rPh>
    <rPh sb="32" eb="33">
      <t>アタイ</t>
    </rPh>
    <rPh sb="34" eb="36">
      <t>ニュウリョク</t>
    </rPh>
    <phoneticPr fontId="3"/>
  </si>
  <si>
    <t>G8セルに、点数の値(F列)によって評価点数(N列～P列)に該当する評価区分を表示する適切な数式を入力して下さい。</t>
    <rPh sb="6" eb="8">
      <t>テンスウ</t>
    </rPh>
    <rPh sb="9" eb="10">
      <t>アタイ</t>
    </rPh>
    <rPh sb="12" eb="13">
      <t>レツ</t>
    </rPh>
    <rPh sb="18" eb="22">
      <t>ヒョウカテンスウ</t>
    </rPh>
    <rPh sb="24" eb="25">
      <t>レツ</t>
    </rPh>
    <rPh sb="27" eb="28">
      <t>レツ</t>
    </rPh>
    <rPh sb="30" eb="32">
      <t>ガイトウ</t>
    </rPh>
    <rPh sb="34" eb="38">
      <t>ヒョウカクブン</t>
    </rPh>
    <rPh sb="39" eb="41">
      <t>ヒョウジ</t>
    </rPh>
    <rPh sb="43" eb="45">
      <t>テキセツ</t>
    </rPh>
    <rPh sb="46" eb="48">
      <t>スウシキ</t>
    </rPh>
    <rPh sb="49" eb="51">
      <t>ニュウリョク</t>
    </rPh>
    <rPh sb="53" eb="54">
      <t>クダ</t>
    </rPh>
    <phoneticPr fontId="3"/>
  </si>
  <si>
    <t>[論理積関数]</t>
    <rPh sb="1" eb="3">
      <t>ロンリ</t>
    </rPh>
    <rPh sb="3" eb="4">
      <t>セキ</t>
    </rPh>
    <rPh sb="4" eb="6">
      <t>カンスウ</t>
    </rPh>
    <phoneticPr fontId="3"/>
  </si>
  <si>
    <t>[否定関数]</t>
    <rPh sb="1" eb="3">
      <t>ヒテイ</t>
    </rPh>
    <rPh sb="3" eb="5">
      <t>カンスウ</t>
    </rPh>
    <phoneticPr fontId="3"/>
  </si>
  <si>
    <r>
      <t>I11～M11セルに、各列の10行目の条件と比較した結果をIF関数を利用して表示します。</t>
    </r>
    <r>
      <rPr>
        <b/>
        <sz val="11"/>
        <color theme="1"/>
        <rFont val="游ゴシック"/>
        <family val="3"/>
        <charset val="128"/>
        <scheme val="minor"/>
      </rPr>
      <t>10行目の条件に当てはまる</t>
    </r>
    <r>
      <rPr>
        <sz val="11"/>
        <color theme="1"/>
        <rFont val="游ゴシック"/>
        <family val="2"/>
        <charset val="128"/>
        <scheme val="minor"/>
      </rPr>
      <t xml:space="preserve">場合は </t>
    </r>
    <r>
      <rPr>
        <b/>
        <sz val="11"/>
        <color theme="1"/>
        <rFont val="游ゴシック"/>
        <family val="3"/>
        <charset val="128"/>
        <scheme val="minor"/>
      </rPr>
      <t>S9</t>
    </r>
    <r>
      <rPr>
        <sz val="11"/>
        <color theme="1"/>
        <rFont val="游ゴシック"/>
        <family val="2"/>
        <charset val="128"/>
        <scheme val="minor"/>
      </rPr>
      <t xml:space="preserve"> の値を表示して、</t>
    </r>
    <r>
      <rPr>
        <b/>
        <sz val="11"/>
        <color theme="1"/>
        <rFont val="游ゴシック"/>
        <family val="3"/>
        <charset val="128"/>
        <scheme val="minor"/>
      </rPr>
      <t>10行目の条件に当てはまらない</t>
    </r>
    <r>
      <rPr>
        <sz val="11"/>
        <color theme="1"/>
        <rFont val="游ゴシック"/>
        <family val="2"/>
        <charset val="128"/>
        <scheme val="minor"/>
      </rPr>
      <t xml:space="preserve">場合は </t>
    </r>
    <r>
      <rPr>
        <b/>
        <sz val="11"/>
        <color theme="1"/>
        <rFont val="游ゴシック"/>
        <family val="3"/>
        <charset val="128"/>
        <scheme val="minor"/>
      </rPr>
      <t>S10</t>
    </r>
    <r>
      <rPr>
        <sz val="11"/>
        <color theme="1"/>
        <rFont val="游ゴシック"/>
        <family val="2"/>
        <charset val="128"/>
        <scheme val="minor"/>
      </rPr>
      <t xml:space="preserve"> の値を表示して下さい。</t>
    </r>
    <rPh sb="11" eb="12">
      <t>カク</t>
    </rPh>
    <rPh sb="12" eb="13">
      <t>レツ</t>
    </rPh>
    <rPh sb="16" eb="18">
      <t>ギョウメ</t>
    </rPh>
    <rPh sb="19" eb="21">
      <t>ジョウケン</t>
    </rPh>
    <rPh sb="22" eb="24">
      <t>ヒカク</t>
    </rPh>
    <rPh sb="26" eb="28">
      <t>ケッカ</t>
    </rPh>
    <rPh sb="38" eb="40">
      <t>ヒョウジ</t>
    </rPh>
    <rPh sb="46" eb="48">
      <t>ギョウメ</t>
    </rPh>
    <rPh sb="49" eb="51">
      <t>ジョウケン</t>
    </rPh>
    <rPh sb="52" eb="53">
      <t>ア</t>
    </rPh>
    <rPh sb="57" eb="59">
      <t>バアイ</t>
    </rPh>
    <rPh sb="65" eb="66">
      <t>アタイ</t>
    </rPh>
    <rPh sb="67" eb="69">
      <t>ヒョウジ</t>
    </rPh>
    <rPh sb="74" eb="76">
      <t>ギョウメ</t>
    </rPh>
    <rPh sb="77" eb="79">
      <t>ジョウケン</t>
    </rPh>
    <rPh sb="80" eb="81">
      <t>ア</t>
    </rPh>
    <rPh sb="87" eb="89">
      <t>バアイ</t>
    </rPh>
    <rPh sb="96" eb="97">
      <t>アタイ</t>
    </rPh>
    <rPh sb="98" eb="100">
      <t>ヒョウジ</t>
    </rPh>
    <rPh sb="102" eb="103">
      <t>クダ</t>
    </rPh>
    <phoneticPr fontId="3"/>
  </si>
  <si>
    <r>
      <t>L11セルとM11セルを、</t>
    </r>
    <r>
      <rPr>
        <b/>
        <sz val="11"/>
        <color theme="1"/>
        <rFont val="游ゴシック"/>
        <family val="3"/>
        <charset val="128"/>
        <scheme val="minor"/>
      </rPr>
      <t>IF関数を使わない数式</t>
    </r>
    <r>
      <rPr>
        <sz val="11"/>
        <color theme="1"/>
        <rFont val="游ゴシック"/>
        <family val="2"/>
        <charset val="128"/>
        <scheme val="minor"/>
      </rPr>
      <t>に変更します。</t>
    </r>
    <rPh sb="15" eb="17">
      <t>カンスウ</t>
    </rPh>
    <rPh sb="18" eb="19">
      <t>ツカ</t>
    </rPh>
    <rPh sb="22" eb="24">
      <t>スウシキ</t>
    </rPh>
    <rPh sb="25" eb="27">
      <t>ヘンコウ</t>
    </rPh>
    <phoneticPr fontId="3"/>
  </si>
  <si>
    <t>その後、L12～L25にL11のセルの数式、M12～M25にM11のセルの数式を貼り付けて下さい。</t>
    <rPh sb="2" eb="3">
      <t>ゴ</t>
    </rPh>
    <rPh sb="19" eb="21">
      <t>スウシキ</t>
    </rPh>
    <rPh sb="40" eb="41">
      <t>ハ</t>
    </rPh>
    <rPh sb="42" eb="43">
      <t>ツ</t>
    </rPh>
    <rPh sb="45" eb="46">
      <t>クダ</t>
    </rPh>
    <phoneticPr fontId="3"/>
  </si>
  <si>
    <t>Lesson5:</t>
  </si>
  <si>
    <t>Lesson6:</t>
  </si>
  <si>
    <t>Lesson7:</t>
  </si>
  <si>
    <t>F31セルに、氏名が入力されている人数を表示する関数を入力して下さい。</t>
    <rPh sb="7" eb="9">
      <t>シメイ</t>
    </rPh>
    <rPh sb="10" eb="12">
      <t>ニュウリョク</t>
    </rPh>
    <rPh sb="17" eb="19">
      <t>ニンズウ</t>
    </rPh>
    <rPh sb="20" eb="22">
      <t>ヒョウジ</t>
    </rPh>
    <rPh sb="24" eb="26">
      <t>カンスウ</t>
    </rPh>
    <rPh sb="27" eb="29">
      <t>ニュウリョク</t>
    </rPh>
    <rPh sb="31" eb="32">
      <t>クダ</t>
    </rPh>
    <phoneticPr fontId="3"/>
  </si>
  <si>
    <t>F32セルに、点数に数値が入力されている人数を表示する関数を入力して下さい。</t>
    <rPh sb="7" eb="9">
      <t>テンスウ</t>
    </rPh>
    <rPh sb="10" eb="12">
      <t>スウチ</t>
    </rPh>
    <rPh sb="13" eb="15">
      <t>ニュウリョク</t>
    </rPh>
    <rPh sb="20" eb="22">
      <t>ニンズウ</t>
    </rPh>
    <rPh sb="23" eb="25">
      <t>ヒョウジ</t>
    </rPh>
    <rPh sb="27" eb="29">
      <t>カンスウ</t>
    </rPh>
    <rPh sb="30" eb="32">
      <t>ニュウリョク</t>
    </rPh>
    <rPh sb="34" eb="35">
      <t>クダ</t>
    </rPh>
    <phoneticPr fontId="3"/>
  </si>
  <si>
    <t>F33セルに、点数に何も入力されていない人数を表示する関数を入力して下さい。</t>
    <rPh sb="7" eb="9">
      <t>テンスウ</t>
    </rPh>
    <rPh sb="10" eb="11">
      <t>ナニ</t>
    </rPh>
    <rPh sb="12" eb="14">
      <t>ニュウリョク</t>
    </rPh>
    <rPh sb="20" eb="22">
      <t>ニンズウ</t>
    </rPh>
    <rPh sb="23" eb="25">
      <t>ヒョウジ</t>
    </rPh>
    <rPh sb="27" eb="29">
      <t>カンスウ</t>
    </rPh>
    <rPh sb="30" eb="32">
      <t>ニュウリョク</t>
    </rPh>
    <rPh sb="34" eb="35">
      <t>クダ</t>
    </rPh>
    <phoneticPr fontId="3"/>
  </si>
  <si>
    <t>F34セルに、点数が80を超えている人数を表示する関数を入力して下さい。</t>
    <rPh sb="7" eb="9">
      <t>テンスウ</t>
    </rPh>
    <rPh sb="13" eb="14">
      <t>コ</t>
    </rPh>
    <rPh sb="18" eb="20">
      <t>ニンズウ</t>
    </rPh>
    <rPh sb="21" eb="23">
      <t>ヒョウジ</t>
    </rPh>
    <rPh sb="25" eb="27">
      <t>カンスウ</t>
    </rPh>
    <rPh sb="28" eb="30">
      <t>ニュウリョク</t>
    </rPh>
    <rPh sb="32" eb="33">
      <t>クダ</t>
    </rPh>
    <phoneticPr fontId="3"/>
  </si>
  <si>
    <t>F35セルに、点数が80以下の人数を表示する関数を入力して下さい。</t>
    <rPh sb="7" eb="9">
      <t>テンスウ</t>
    </rPh>
    <rPh sb="12" eb="14">
      <t>イカ</t>
    </rPh>
    <rPh sb="15" eb="17">
      <t>ニンズウ</t>
    </rPh>
    <rPh sb="18" eb="20">
      <t>ヒョウジ</t>
    </rPh>
    <rPh sb="22" eb="24">
      <t>カンスウ</t>
    </rPh>
    <rPh sb="25" eb="27">
      <t>ニュウリョク</t>
    </rPh>
    <rPh sb="29" eb="30">
      <t>クダ</t>
    </rPh>
    <phoneticPr fontId="3"/>
  </si>
  <si>
    <t>F37セルに、点数が基準値(I11)以上の人数を表示する関数を入力して下さい。</t>
    <rPh sb="7" eb="9">
      <t>テンスウ</t>
    </rPh>
    <rPh sb="10" eb="13">
      <t>キジュンチ</t>
    </rPh>
    <rPh sb="18" eb="20">
      <t>イジョウ</t>
    </rPh>
    <rPh sb="21" eb="23">
      <t>ニンズウ</t>
    </rPh>
    <rPh sb="24" eb="26">
      <t>ヒョウジ</t>
    </rPh>
    <rPh sb="28" eb="30">
      <t>カンスウ</t>
    </rPh>
    <rPh sb="31" eb="33">
      <t>ニュウリョク</t>
    </rPh>
    <rPh sb="35" eb="36">
      <t>クダ</t>
    </rPh>
    <phoneticPr fontId="3"/>
  </si>
  <si>
    <t>F36セルに、氏名が検索氏名(H11)と一致する人数を表示する関数を入力して下さい。</t>
    <rPh sb="7" eb="9">
      <t>シメイ</t>
    </rPh>
    <rPh sb="10" eb="14">
      <t>ケンサクシメイ</t>
    </rPh>
    <rPh sb="20" eb="22">
      <t>イッチ</t>
    </rPh>
    <rPh sb="24" eb="26">
      <t>ニンズウ</t>
    </rPh>
    <rPh sb="27" eb="29">
      <t>ヒョウジ</t>
    </rPh>
    <rPh sb="31" eb="33">
      <t>カンスウ</t>
    </rPh>
    <rPh sb="34" eb="36">
      <t>ニュウリョク</t>
    </rPh>
    <rPh sb="38" eb="39">
      <t>クダ</t>
    </rPh>
    <phoneticPr fontId="3"/>
  </si>
  <si>
    <t>南さつま市</t>
    <rPh sb="0" eb="1">
      <t>ミナミ</t>
    </rPh>
    <rPh sb="4" eb="5">
      <t>シ</t>
    </rPh>
    <phoneticPr fontId="3"/>
  </si>
  <si>
    <t>志布志市</t>
    <rPh sb="0" eb="4">
      <t>シブシシ</t>
    </rPh>
    <phoneticPr fontId="3"/>
  </si>
  <si>
    <t>いちき串木野市</t>
    <rPh sb="3" eb="6">
      <t>クシキノ</t>
    </rPh>
    <rPh sb="6" eb="7">
      <t>シ</t>
    </rPh>
    <phoneticPr fontId="3"/>
  </si>
  <si>
    <t>伊佐市</t>
    <rPh sb="0" eb="2">
      <t>イサ</t>
    </rPh>
    <rPh sb="2" eb="3">
      <t>シ</t>
    </rPh>
    <phoneticPr fontId="3"/>
  </si>
  <si>
    <t>さつま町</t>
    <rPh sb="3" eb="4">
      <t>チョウ</t>
    </rPh>
    <phoneticPr fontId="3"/>
  </si>
  <si>
    <t>TRUEもしくは省略で「近似値検索」(数値の場合は検索値以下の最大値を検索)</t>
    <rPh sb="8" eb="10">
      <t>ショウリャク</t>
    </rPh>
    <rPh sb="19" eb="21">
      <t>スウチ</t>
    </rPh>
    <rPh sb="22" eb="24">
      <t>バアイ</t>
    </rPh>
    <rPh sb="25" eb="28">
      <t>ケンサクチ</t>
    </rPh>
    <rPh sb="28" eb="30">
      <t>イカ</t>
    </rPh>
    <rPh sb="31" eb="34">
      <t>サイダイチ</t>
    </rPh>
    <rPh sb="35" eb="37">
      <t>ケンサク</t>
    </rPh>
    <phoneticPr fontId="3"/>
  </si>
  <si>
    <t>その後、T11～T25にT10のセルの数式を貼り付けて正しく検索結果が表示されているか確認して下さい。</t>
    <rPh sb="2" eb="3">
      <t>ゴ</t>
    </rPh>
    <rPh sb="19" eb="21">
      <t>スウシキ</t>
    </rPh>
    <rPh sb="22" eb="23">
      <t>ハ</t>
    </rPh>
    <rPh sb="24" eb="25">
      <t>ツ</t>
    </rPh>
    <rPh sb="27" eb="28">
      <t>タダ</t>
    </rPh>
    <rPh sb="30" eb="34">
      <t>ケンサクケッカ</t>
    </rPh>
    <rPh sb="35" eb="37">
      <t>ヒョウジ</t>
    </rPh>
    <rPh sb="43" eb="45">
      <t>カクニン</t>
    </rPh>
    <rPh sb="47" eb="48">
      <t>クダ</t>
    </rPh>
    <phoneticPr fontId="3"/>
  </si>
  <si>
    <t>その後、V11～V25にV10のセルの数式を貼り付けて正しく検索結果が表示されているか確認して下さい。</t>
    <rPh sb="2" eb="3">
      <t>ゴ</t>
    </rPh>
    <rPh sb="19" eb="21">
      <t>スウシキ</t>
    </rPh>
    <rPh sb="22" eb="23">
      <t>ハ</t>
    </rPh>
    <rPh sb="24" eb="25">
      <t>ツ</t>
    </rPh>
    <rPh sb="27" eb="28">
      <t>タダ</t>
    </rPh>
    <rPh sb="30" eb="34">
      <t>ケンサクケッカ</t>
    </rPh>
    <rPh sb="35" eb="37">
      <t>ヒョウジ</t>
    </rPh>
    <rPh sb="43" eb="45">
      <t>カクニン</t>
    </rPh>
    <rPh sb="47" eb="48">
      <t>クダ</t>
    </rPh>
    <phoneticPr fontId="3"/>
  </si>
  <si>
    <r>
      <t>クラスコード(C列)の値から導かれるクラスを求めるために、H10～I18の範囲を</t>
    </r>
    <r>
      <rPr>
        <b/>
        <sz val="11"/>
        <color theme="1"/>
        <rFont val="游ゴシック"/>
        <family val="3"/>
        <charset val="128"/>
        <scheme val="minor"/>
      </rPr>
      <t>完全一致検索</t>
    </r>
    <r>
      <rPr>
        <sz val="11"/>
        <color theme="1"/>
        <rFont val="游ゴシック"/>
        <family val="2"/>
        <charset val="128"/>
        <scheme val="minor"/>
      </rPr>
      <t>して、結果のクラス(I列)の値をT10セルに表示して下さい。</t>
    </r>
    <rPh sb="8" eb="9">
      <t>レツ</t>
    </rPh>
    <rPh sb="11" eb="12">
      <t>アタイ</t>
    </rPh>
    <rPh sb="14" eb="15">
      <t>ミチビ</t>
    </rPh>
    <rPh sb="22" eb="23">
      <t>モト</t>
    </rPh>
    <rPh sb="37" eb="39">
      <t>ハンイ</t>
    </rPh>
    <rPh sb="40" eb="46">
      <t>カンゼンイッチケンサク</t>
    </rPh>
    <rPh sb="49" eb="51">
      <t>ケッカ</t>
    </rPh>
    <rPh sb="57" eb="58">
      <t>レツ</t>
    </rPh>
    <rPh sb="60" eb="61">
      <t>アタイ</t>
    </rPh>
    <rPh sb="68" eb="70">
      <t>ヒョウジ</t>
    </rPh>
    <rPh sb="72" eb="73">
      <t>クダ</t>
    </rPh>
    <phoneticPr fontId="3"/>
  </si>
  <si>
    <r>
      <t>出身コード(E列)の値から導かれる出身地を求めるために、K10～L25の範囲を</t>
    </r>
    <r>
      <rPr>
        <b/>
        <sz val="11"/>
        <color theme="1"/>
        <rFont val="游ゴシック"/>
        <family val="3"/>
        <charset val="128"/>
        <scheme val="minor"/>
      </rPr>
      <t>完全一致検索</t>
    </r>
    <r>
      <rPr>
        <sz val="11"/>
        <color theme="1"/>
        <rFont val="游ゴシック"/>
        <family val="2"/>
        <charset val="128"/>
        <scheme val="minor"/>
      </rPr>
      <t>して、結果の出身地(L列)の値をV10セルに表示して下さい。</t>
    </r>
    <rPh sb="0" eb="2">
      <t>シュッシン</t>
    </rPh>
    <rPh sb="7" eb="8">
      <t>レツ</t>
    </rPh>
    <rPh sb="10" eb="11">
      <t>アタイ</t>
    </rPh>
    <rPh sb="13" eb="14">
      <t>ミチビ</t>
    </rPh>
    <rPh sb="17" eb="20">
      <t>シュッシンチ</t>
    </rPh>
    <rPh sb="21" eb="22">
      <t>モト</t>
    </rPh>
    <rPh sb="36" eb="38">
      <t>ハンイ</t>
    </rPh>
    <rPh sb="39" eb="45">
      <t>カンゼンイッチケンサク</t>
    </rPh>
    <rPh sb="48" eb="50">
      <t>ケッカ</t>
    </rPh>
    <rPh sb="51" eb="54">
      <t>シュッシンチ</t>
    </rPh>
    <rPh sb="56" eb="57">
      <t>レツ</t>
    </rPh>
    <rPh sb="59" eb="60">
      <t>アタイ</t>
    </rPh>
    <rPh sb="67" eb="69">
      <t>ヒョウジ</t>
    </rPh>
    <rPh sb="71" eb="72">
      <t>クダ</t>
    </rPh>
    <phoneticPr fontId="3"/>
  </si>
  <si>
    <r>
      <t>点数(F列)の値から導かれる成績を求めるために、N10～Q14の範囲を</t>
    </r>
    <r>
      <rPr>
        <b/>
        <sz val="11"/>
        <color theme="1"/>
        <rFont val="游ゴシック"/>
        <family val="3"/>
        <charset val="128"/>
        <scheme val="minor"/>
      </rPr>
      <t>近似値検索</t>
    </r>
    <r>
      <rPr>
        <sz val="11"/>
        <color theme="1"/>
        <rFont val="游ゴシック"/>
        <family val="2"/>
        <charset val="128"/>
        <scheme val="minor"/>
      </rPr>
      <t>して、結果の成績(Q列)の値をW10セルに表示して下さい。</t>
    </r>
    <rPh sb="0" eb="2">
      <t>テンスウ</t>
    </rPh>
    <rPh sb="4" eb="5">
      <t>レツ</t>
    </rPh>
    <rPh sb="7" eb="8">
      <t>アタイ</t>
    </rPh>
    <rPh sb="10" eb="11">
      <t>ミチビ</t>
    </rPh>
    <rPh sb="14" eb="16">
      <t>セイセキ</t>
    </rPh>
    <rPh sb="17" eb="18">
      <t>モト</t>
    </rPh>
    <rPh sb="32" eb="34">
      <t>ハンイ</t>
    </rPh>
    <rPh sb="35" eb="38">
      <t>キンジチ</t>
    </rPh>
    <rPh sb="38" eb="40">
      <t>ケンサク</t>
    </rPh>
    <rPh sb="43" eb="45">
      <t>ケッカ</t>
    </rPh>
    <rPh sb="46" eb="48">
      <t>セイセキ</t>
    </rPh>
    <rPh sb="50" eb="51">
      <t>レツ</t>
    </rPh>
    <rPh sb="53" eb="54">
      <t>アタイ</t>
    </rPh>
    <rPh sb="61" eb="63">
      <t>ヒョウジ</t>
    </rPh>
    <rPh sb="65" eb="66">
      <t>クダ</t>
    </rPh>
    <phoneticPr fontId="3"/>
  </si>
  <si>
    <t>その後、W11～W25にW10のセルの数式を貼り付けて正しく検索結果が表示されているか確認して下さい。</t>
    <rPh sb="2" eb="3">
      <t>ゴ</t>
    </rPh>
    <rPh sb="19" eb="21">
      <t>スウシキ</t>
    </rPh>
    <rPh sb="22" eb="23">
      <t>ハ</t>
    </rPh>
    <rPh sb="24" eb="25">
      <t>ツ</t>
    </rPh>
    <rPh sb="27" eb="28">
      <t>タダ</t>
    </rPh>
    <rPh sb="30" eb="34">
      <t>ケンサクケッカ</t>
    </rPh>
    <rPh sb="35" eb="37">
      <t>ヒョウジ</t>
    </rPh>
    <rPh sb="43" eb="45">
      <t>カクニン</t>
    </rPh>
    <rPh sb="47" eb="48">
      <t>クダ</t>
    </rPh>
    <phoneticPr fontId="3"/>
  </si>
  <si>
    <t>氏名が「江川」の行番号</t>
    <rPh sb="0" eb="2">
      <t>シメイ</t>
    </rPh>
    <rPh sb="4" eb="6">
      <t>エガワ</t>
    </rPh>
    <rPh sb="8" eb="11">
      <t>ギョウバンゴウ</t>
    </rPh>
    <phoneticPr fontId="3"/>
  </si>
  <si>
    <t>氏名が「橋本」の行番号</t>
    <rPh sb="0" eb="2">
      <t>シメイ</t>
    </rPh>
    <rPh sb="4" eb="6">
      <t>ハシモト</t>
    </rPh>
    <rPh sb="8" eb="11">
      <t>ギョウバンゴウ</t>
    </rPh>
    <phoneticPr fontId="3"/>
  </si>
  <si>
    <t>中田</t>
    <rPh sb="0" eb="2">
      <t>ナカタ</t>
    </rPh>
    <phoneticPr fontId="3"/>
  </si>
  <si>
    <t>岡部</t>
    <rPh sb="0" eb="2">
      <t>オカベ</t>
    </rPh>
    <phoneticPr fontId="3"/>
  </si>
  <si>
    <t>[セル範囲内の位置を求める]</t>
    <rPh sb="3" eb="6">
      <t>ハンイナイ</t>
    </rPh>
    <rPh sb="7" eb="9">
      <t>イチ</t>
    </rPh>
    <rPh sb="10" eb="11">
      <t>モト</t>
    </rPh>
    <phoneticPr fontId="3"/>
  </si>
  <si>
    <t>　MATCH(検索値,検索範囲,照合の種類)</t>
    <rPh sb="7" eb="10">
      <t>ケンサクチ</t>
    </rPh>
    <rPh sb="11" eb="15">
      <t>ケンサクハンイ</t>
    </rPh>
    <rPh sb="16" eb="18">
      <t>ショウゴウ</t>
    </rPh>
    <rPh sb="19" eb="21">
      <t>シュルイ</t>
    </rPh>
    <phoneticPr fontId="3"/>
  </si>
  <si>
    <t>　　　セル範囲の中で、検索値がセル範囲中のどの位置にあるかを戻します。</t>
    <rPh sb="5" eb="7">
      <t>ハンイ</t>
    </rPh>
    <rPh sb="8" eb="9">
      <t>ナカ</t>
    </rPh>
    <rPh sb="11" eb="13">
      <t>ケンサク</t>
    </rPh>
    <rPh sb="13" eb="14">
      <t>チ</t>
    </rPh>
    <rPh sb="17" eb="19">
      <t>ハンイ</t>
    </rPh>
    <rPh sb="19" eb="20">
      <t>チュウ</t>
    </rPh>
    <rPh sb="23" eb="25">
      <t>イチ</t>
    </rPh>
    <rPh sb="30" eb="31">
      <t>モド</t>
    </rPh>
    <phoneticPr fontId="3"/>
  </si>
  <si>
    <t>検索値：</t>
    <rPh sb="0" eb="3">
      <t>ケンサクチ</t>
    </rPh>
    <phoneticPr fontId="3"/>
  </si>
  <si>
    <t>検索範囲：</t>
    <rPh sb="0" eb="2">
      <t>ケンサク</t>
    </rPh>
    <rPh sb="2" eb="4">
      <t>ハンイ</t>
    </rPh>
    <phoneticPr fontId="3"/>
  </si>
  <si>
    <t>任意の１行 または １列を指定します。</t>
    <rPh sb="0" eb="2">
      <t>ニンイ</t>
    </rPh>
    <rPh sb="4" eb="5">
      <t>ギョウ</t>
    </rPh>
    <rPh sb="11" eb="12">
      <t>レツ</t>
    </rPh>
    <rPh sb="13" eb="15">
      <t>シテイ</t>
    </rPh>
    <phoneticPr fontId="3"/>
  </si>
  <si>
    <t>照合の種類：</t>
    <rPh sb="0" eb="2">
      <t>ショウゴウ</t>
    </rPh>
    <rPh sb="3" eb="5">
      <t>シュルイ</t>
    </rPh>
    <phoneticPr fontId="3"/>
  </si>
  <si>
    <t>-1 : 検索値を超える最小値の位置を戻します。ただし、検索範囲が降順に並んでいる必要があります。</t>
    <rPh sb="5" eb="8">
      <t>ケンサクチ</t>
    </rPh>
    <rPh sb="9" eb="10">
      <t>コ</t>
    </rPh>
    <rPh sb="12" eb="15">
      <t>サイショウチ</t>
    </rPh>
    <rPh sb="16" eb="18">
      <t>イチ</t>
    </rPh>
    <rPh sb="19" eb="20">
      <t>モド</t>
    </rPh>
    <rPh sb="28" eb="32">
      <t>ケンサクハンイ</t>
    </rPh>
    <rPh sb="33" eb="35">
      <t>コウジュン</t>
    </rPh>
    <rPh sb="36" eb="37">
      <t>ナラ</t>
    </rPh>
    <rPh sb="41" eb="43">
      <t>ヒツヨウ</t>
    </rPh>
    <phoneticPr fontId="3"/>
  </si>
  <si>
    <t>-1 もしくは 0 もしくは 1 を指定できる。</t>
    <rPh sb="18" eb="20">
      <t>シテイ</t>
    </rPh>
    <phoneticPr fontId="3"/>
  </si>
  <si>
    <t xml:space="preserve">  0 : 検索値と一致する(条件に当てはまる)位置を戻します。</t>
    <rPh sb="6" eb="9">
      <t>ケンサクチ</t>
    </rPh>
    <rPh sb="10" eb="12">
      <t>イッチ</t>
    </rPh>
    <rPh sb="15" eb="17">
      <t>ジョウケン</t>
    </rPh>
    <rPh sb="18" eb="19">
      <t>ア</t>
    </rPh>
    <rPh sb="24" eb="26">
      <t>イチ</t>
    </rPh>
    <rPh sb="27" eb="28">
      <t>モド</t>
    </rPh>
    <phoneticPr fontId="3"/>
  </si>
  <si>
    <t xml:space="preserve">  1 : 検索値を超えない最大値の位置を戻します。ただし、検索範囲が昇順に並んでいる必要があります。</t>
    <rPh sb="6" eb="9">
      <t>ケンサクチ</t>
    </rPh>
    <rPh sb="10" eb="11">
      <t>コ</t>
    </rPh>
    <rPh sb="14" eb="17">
      <t>サイダイチ</t>
    </rPh>
    <rPh sb="18" eb="20">
      <t>イチ</t>
    </rPh>
    <rPh sb="21" eb="22">
      <t>モド</t>
    </rPh>
    <rPh sb="30" eb="34">
      <t>ケンサクハンイ</t>
    </rPh>
    <rPh sb="35" eb="37">
      <t>ショウジュン</t>
    </rPh>
    <rPh sb="38" eb="39">
      <t>ナラ</t>
    </rPh>
    <rPh sb="43" eb="45">
      <t>ヒツヨウ</t>
    </rPh>
    <phoneticPr fontId="3"/>
  </si>
  <si>
    <t>※ あいまい検索について</t>
    <rPh sb="6" eb="8">
      <t>ケンサク</t>
    </rPh>
    <phoneticPr fontId="3"/>
  </si>
  <si>
    <t>検索する値を指定します。あいまい検索(※)も可能です。</t>
    <rPh sb="0" eb="2">
      <t>ケンサク</t>
    </rPh>
    <rPh sb="4" eb="5">
      <t>アタイ</t>
    </rPh>
    <rPh sb="6" eb="8">
      <t>シテイ</t>
    </rPh>
    <rPh sb="16" eb="18">
      <t>ケンサク</t>
    </rPh>
    <rPh sb="22" eb="24">
      <t>カノウ</t>
    </rPh>
    <phoneticPr fontId="3"/>
  </si>
  <si>
    <t>　MATCH関数の検索値には、あいまい検索の値を指定することができます。</t>
    <rPh sb="6" eb="8">
      <t>カンスウ</t>
    </rPh>
    <rPh sb="9" eb="12">
      <t>ケンサクチ</t>
    </rPh>
    <rPh sb="19" eb="21">
      <t>ケンサク</t>
    </rPh>
    <rPh sb="22" eb="23">
      <t>アタイ</t>
    </rPh>
    <rPh sb="24" eb="26">
      <t>シテイ</t>
    </rPh>
    <phoneticPr fontId="3"/>
  </si>
  <si>
    <t>　あいまい検索とは、完全一致ではなく、部分一致の条件を指定することができます。</t>
    <rPh sb="5" eb="7">
      <t>ケンサク</t>
    </rPh>
    <rPh sb="10" eb="12">
      <t>カンゼン</t>
    </rPh>
    <rPh sb="12" eb="14">
      <t>イッチ</t>
    </rPh>
    <rPh sb="19" eb="23">
      <t>ブブンイッチ</t>
    </rPh>
    <rPh sb="24" eb="26">
      <t>ジョウケン</t>
    </rPh>
    <rPh sb="27" eb="29">
      <t>シテイ</t>
    </rPh>
    <phoneticPr fontId="3"/>
  </si>
  <si>
    <t>　あいまい検索を行うためには、条件に「?」や「*」を指定します。</t>
    <rPh sb="5" eb="7">
      <t>ケンサク</t>
    </rPh>
    <rPh sb="8" eb="9">
      <t>オコナ</t>
    </rPh>
    <rPh sb="15" eb="17">
      <t>ジョウケン</t>
    </rPh>
    <rPh sb="26" eb="28">
      <t>シテイ</t>
    </rPh>
    <phoneticPr fontId="3"/>
  </si>
  <si>
    <t>　「?」は、任意の１文字として扱うことができます。</t>
    <rPh sb="6" eb="8">
      <t>ニンイ</t>
    </rPh>
    <rPh sb="10" eb="12">
      <t>モジ</t>
    </rPh>
    <rPh sb="15" eb="16">
      <t>アツカ</t>
    </rPh>
    <phoneticPr fontId="3"/>
  </si>
  <si>
    <t>　「*」は、0文字以上として扱うことができます。</t>
    <rPh sb="7" eb="9">
      <t>モジ</t>
    </rPh>
    <rPh sb="9" eb="11">
      <t>イジョウ</t>
    </rPh>
    <rPh sb="14" eb="15">
      <t>アツカ</t>
    </rPh>
    <phoneticPr fontId="3"/>
  </si>
  <si>
    <t>例１）A2セル～C2セルのデータの内、「中」という文字が含まれているセル範囲の位置　…　MATCH("*中*",A2:C2,0)</t>
    <rPh sb="0" eb="1">
      <t>レイ</t>
    </rPh>
    <rPh sb="17" eb="18">
      <t>ウチ</t>
    </rPh>
    <rPh sb="20" eb="21">
      <t>ナカ</t>
    </rPh>
    <rPh sb="25" eb="27">
      <t>モジ</t>
    </rPh>
    <rPh sb="28" eb="29">
      <t>フク</t>
    </rPh>
    <rPh sb="36" eb="38">
      <t>ハンイ</t>
    </rPh>
    <rPh sb="39" eb="41">
      <t>イチ</t>
    </rPh>
    <rPh sb="52" eb="53">
      <t>ナカ</t>
    </rPh>
    <phoneticPr fontId="3"/>
  </si>
  <si>
    <t>例２）A2セル～C2セルのデータの内、「中」という文字で終わるセル範囲の位置　…　MATCH("*中",A2:C2,0)</t>
    <rPh sb="0" eb="1">
      <t>レイ</t>
    </rPh>
    <rPh sb="17" eb="18">
      <t>ウチ</t>
    </rPh>
    <rPh sb="20" eb="21">
      <t>ナカ</t>
    </rPh>
    <rPh sb="25" eb="27">
      <t>モジ</t>
    </rPh>
    <rPh sb="28" eb="29">
      <t>オ</t>
    </rPh>
    <rPh sb="49" eb="50">
      <t>ナカ</t>
    </rPh>
    <phoneticPr fontId="3"/>
  </si>
  <si>
    <t>例３）A2セル～C2セルのデータの内、「中」という文字で始まるセル範囲の位置　…　MATCH("中*",A2:C2,0)</t>
    <rPh sb="0" eb="1">
      <t>レイ</t>
    </rPh>
    <rPh sb="17" eb="18">
      <t>ウチ</t>
    </rPh>
    <rPh sb="20" eb="21">
      <t>ナカ</t>
    </rPh>
    <rPh sb="25" eb="27">
      <t>モジ</t>
    </rPh>
    <rPh sb="28" eb="29">
      <t>ハジ</t>
    </rPh>
    <rPh sb="48" eb="49">
      <t>ナカ</t>
    </rPh>
    <phoneticPr fontId="3"/>
  </si>
  <si>
    <t>例４）A2セル～C2セルのデータの内、2文字目に「中」がある2文字の文字列のセル範囲の位置　…　MATCH("?中",A2:C2,0)</t>
    <rPh sb="0" eb="1">
      <t>レイ</t>
    </rPh>
    <rPh sb="17" eb="18">
      <t>ウチ</t>
    </rPh>
    <rPh sb="20" eb="23">
      <t>モジメ</t>
    </rPh>
    <rPh sb="25" eb="26">
      <t>ナカ</t>
    </rPh>
    <rPh sb="31" eb="33">
      <t>モジ</t>
    </rPh>
    <rPh sb="34" eb="37">
      <t>モジレツ</t>
    </rPh>
    <rPh sb="56" eb="57">
      <t>ナカ</t>
    </rPh>
    <phoneticPr fontId="3"/>
  </si>
  <si>
    <t>例５）A2セル～C2セルのデータの内、2文字目に「中」という文字があるセル範囲の位置　…　MATCH("?中*",A2:C2,0)</t>
    <rPh sb="0" eb="1">
      <t>レイ</t>
    </rPh>
    <rPh sb="17" eb="18">
      <t>ウチ</t>
    </rPh>
    <rPh sb="20" eb="23">
      <t>モジメ</t>
    </rPh>
    <rPh sb="25" eb="26">
      <t>ナカ</t>
    </rPh>
    <rPh sb="30" eb="32">
      <t>モジ</t>
    </rPh>
    <rPh sb="53" eb="54">
      <t>ナカ</t>
    </rPh>
    <phoneticPr fontId="3"/>
  </si>
  <si>
    <t>例６）A2セル～C2セルのデータの内、最後から2文字目に「中」という文字があるセル範囲の位置　…　MATCH("*中?",A2:C2,0)</t>
    <rPh sb="0" eb="1">
      <t>レイ</t>
    </rPh>
    <rPh sb="17" eb="18">
      <t>ウチ</t>
    </rPh>
    <rPh sb="19" eb="21">
      <t>サイゴ</t>
    </rPh>
    <rPh sb="24" eb="27">
      <t>モジメ</t>
    </rPh>
    <rPh sb="29" eb="30">
      <t>ナカ</t>
    </rPh>
    <rPh sb="34" eb="36">
      <t>モジ</t>
    </rPh>
    <rPh sb="57" eb="58">
      <t>ナカ</t>
    </rPh>
    <phoneticPr fontId="3"/>
  </si>
  <si>
    <t>基準値を超えない最大となる学籍番号の行番号</t>
    <rPh sb="0" eb="3">
      <t>キジュンチ</t>
    </rPh>
    <rPh sb="4" eb="5">
      <t>コ</t>
    </rPh>
    <rPh sb="13" eb="15">
      <t>ガクセキ</t>
    </rPh>
    <rPh sb="15" eb="17">
      <t>バンゴウ</t>
    </rPh>
    <rPh sb="18" eb="21">
      <t>ギョウバンゴウ</t>
    </rPh>
    <phoneticPr fontId="3"/>
  </si>
  <si>
    <t>応用２:</t>
    <rPh sb="0" eb="2">
      <t>オウヨウ</t>
    </rPh>
    <phoneticPr fontId="3"/>
  </si>
  <si>
    <t>応用３:</t>
    <rPh sb="0" eb="2">
      <t>オウヨウ</t>
    </rPh>
    <phoneticPr fontId="3"/>
  </si>
  <si>
    <t>F32セルに、氏名が「江川」となっている行番号を表示する関数を入力して下さい。</t>
    <rPh sb="7" eb="9">
      <t>シメイ</t>
    </rPh>
    <rPh sb="11" eb="13">
      <t>エガワ</t>
    </rPh>
    <rPh sb="20" eb="23">
      <t>ギョウバンゴウ</t>
    </rPh>
    <rPh sb="24" eb="26">
      <t>ヒョウジ</t>
    </rPh>
    <rPh sb="28" eb="30">
      <t>カンスウ</t>
    </rPh>
    <rPh sb="31" eb="33">
      <t>ニュウリョク</t>
    </rPh>
    <rPh sb="35" eb="36">
      <t>クダ</t>
    </rPh>
    <phoneticPr fontId="3"/>
  </si>
  <si>
    <t>行番号</t>
    <rPh sb="0" eb="3">
      <t>ギョウバンゴウ</t>
    </rPh>
    <phoneticPr fontId="3"/>
  </si>
  <si>
    <t>点数が0 の行番号</t>
    <rPh sb="0" eb="2">
      <t>テンスウ</t>
    </rPh>
    <rPh sb="6" eb="9">
      <t>ギョウバンゴウ</t>
    </rPh>
    <phoneticPr fontId="3"/>
  </si>
  <si>
    <t>F33セルに、氏名が「橋本」となっている行番号を表示する関数を入力して下さい。</t>
    <rPh sb="7" eb="9">
      <t>シメイ</t>
    </rPh>
    <rPh sb="11" eb="13">
      <t>ハシモト</t>
    </rPh>
    <rPh sb="20" eb="23">
      <t>ギョウバンゴウ</t>
    </rPh>
    <rPh sb="24" eb="26">
      <t>ヒョウジ</t>
    </rPh>
    <rPh sb="28" eb="30">
      <t>カンスウ</t>
    </rPh>
    <rPh sb="31" eb="33">
      <t>ニュウリョク</t>
    </rPh>
    <rPh sb="35" eb="36">
      <t>クダ</t>
    </rPh>
    <phoneticPr fontId="3"/>
  </si>
  <si>
    <t>F34セルに、点数が 0 となっている行番号を表示する関数を入力して下さい。</t>
    <rPh sb="7" eb="9">
      <t>テンスウ</t>
    </rPh>
    <rPh sb="19" eb="22">
      <t>ギョウバンゴウ</t>
    </rPh>
    <rPh sb="23" eb="25">
      <t>ヒョウジ</t>
    </rPh>
    <rPh sb="27" eb="29">
      <t>カンスウ</t>
    </rPh>
    <rPh sb="30" eb="32">
      <t>ニュウリョク</t>
    </rPh>
    <rPh sb="34" eb="35">
      <t>クダ</t>
    </rPh>
    <phoneticPr fontId="3"/>
  </si>
  <si>
    <t>F35セルに、学籍番号が基準値(I12)の値を超えない最大値となっているセルの行番号を表示する関数を入力して下さい。</t>
    <rPh sb="7" eb="11">
      <t>ガクセキバンゴウ</t>
    </rPh>
    <rPh sb="12" eb="15">
      <t>キジュンチ</t>
    </rPh>
    <rPh sb="21" eb="22">
      <t>アタイ</t>
    </rPh>
    <rPh sb="23" eb="24">
      <t>コ</t>
    </rPh>
    <rPh sb="27" eb="30">
      <t>サイダイチ</t>
    </rPh>
    <rPh sb="39" eb="42">
      <t>ギョウバンゴウ</t>
    </rPh>
    <rPh sb="43" eb="45">
      <t>ヒョウジ</t>
    </rPh>
    <rPh sb="47" eb="49">
      <t>カンスウ</t>
    </rPh>
    <rPh sb="50" eb="52">
      <t>ニュウリョク</t>
    </rPh>
    <rPh sb="54" eb="55">
      <t>クダ</t>
    </rPh>
    <phoneticPr fontId="3"/>
  </si>
  <si>
    <t>「村」を含んでいる氏名の行番号</t>
    <rPh sb="1" eb="2">
      <t>ムラ</t>
    </rPh>
    <rPh sb="4" eb="5">
      <t>フク</t>
    </rPh>
    <rPh sb="9" eb="11">
      <t>シメイ</t>
    </rPh>
    <rPh sb="12" eb="15">
      <t>ギョウバンゴウ</t>
    </rPh>
    <phoneticPr fontId="3"/>
  </si>
  <si>
    <t>「野」で終わる氏名の行番号</t>
    <rPh sb="1" eb="2">
      <t>ノ</t>
    </rPh>
    <rPh sb="4" eb="5">
      <t>オ</t>
    </rPh>
    <rPh sb="7" eb="9">
      <t>シメイ</t>
    </rPh>
    <rPh sb="10" eb="13">
      <t>ギョウバンゴウ</t>
    </rPh>
    <phoneticPr fontId="3"/>
  </si>
  <si>
    <t>「山」で始まる氏名の行番号</t>
    <rPh sb="1" eb="2">
      <t>ヤマ</t>
    </rPh>
    <rPh sb="4" eb="5">
      <t>ハジ</t>
    </rPh>
    <rPh sb="7" eb="9">
      <t>シメイ</t>
    </rPh>
    <rPh sb="10" eb="13">
      <t>ギョウバンゴウ</t>
    </rPh>
    <phoneticPr fontId="3"/>
  </si>
  <si>
    <t>F36セルに、「村」を含んでいる氏名となっているセルの行番号を表示する関数を入力して下さい。</t>
    <rPh sb="8" eb="9">
      <t>ムラ</t>
    </rPh>
    <rPh sb="11" eb="12">
      <t>フク</t>
    </rPh>
    <rPh sb="16" eb="18">
      <t>シメイ</t>
    </rPh>
    <rPh sb="27" eb="30">
      <t>ギョウバンゴウ</t>
    </rPh>
    <rPh sb="31" eb="33">
      <t>ヒョウジ</t>
    </rPh>
    <rPh sb="35" eb="37">
      <t>カンスウ</t>
    </rPh>
    <rPh sb="38" eb="40">
      <t>ニュウリョク</t>
    </rPh>
    <rPh sb="42" eb="43">
      <t>クダ</t>
    </rPh>
    <phoneticPr fontId="3"/>
  </si>
  <si>
    <t>F37セルに、「野」で終わる氏名となっているセルの行番号を表示する関数を入力して下さい。</t>
    <rPh sb="8" eb="9">
      <t>ノ</t>
    </rPh>
    <rPh sb="11" eb="12">
      <t>オ</t>
    </rPh>
    <rPh sb="14" eb="16">
      <t>シメイ</t>
    </rPh>
    <rPh sb="25" eb="28">
      <t>ギョウバンゴウ</t>
    </rPh>
    <rPh sb="29" eb="31">
      <t>ヒョウジ</t>
    </rPh>
    <rPh sb="33" eb="35">
      <t>カンスウ</t>
    </rPh>
    <rPh sb="36" eb="38">
      <t>ニュウリョク</t>
    </rPh>
    <rPh sb="40" eb="41">
      <t>クダ</t>
    </rPh>
    <phoneticPr fontId="3"/>
  </si>
  <si>
    <t>F38セルに、「山」で始まる氏名となっているセルの行番号を表示する関数を入力して下さい。</t>
    <rPh sb="8" eb="9">
      <t>ヤマ</t>
    </rPh>
    <rPh sb="11" eb="12">
      <t>ハジ</t>
    </rPh>
    <rPh sb="14" eb="16">
      <t>シメイ</t>
    </rPh>
    <rPh sb="25" eb="28">
      <t>ギョウバンゴウ</t>
    </rPh>
    <rPh sb="29" eb="31">
      <t>ヒョウジ</t>
    </rPh>
    <rPh sb="33" eb="35">
      <t>カンスウ</t>
    </rPh>
    <rPh sb="36" eb="38">
      <t>ニュウリョク</t>
    </rPh>
    <rPh sb="40" eb="41">
      <t>クダ</t>
    </rPh>
    <phoneticPr fontId="3"/>
  </si>
  <si>
    <r>
      <t>※ 四捨五入と結果が異なるものに関しては</t>
    </r>
    <r>
      <rPr>
        <sz val="11"/>
        <color rgb="FFFF0000"/>
        <rFont val="游ゴシック"/>
        <family val="3"/>
        <charset val="128"/>
        <scheme val="minor"/>
      </rPr>
      <t>赤色</t>
    </r>
    <r>
      <rPr>
        <sz val="11"/>
        <color theme="1"/>
        <rFont val="游ゴシック"/>
        <family val="2"/>
        <charset val="128"/>
        <scheme val="minor"/>
      </rPr>
      <t>になります。結果としては正しいです。</t>
    </r>
    <rPh sb="2" eb="6">
      <t>シシャゴニュウ</t>
    </rPh>
    <rPh sb="7" eb="9">
      <t>ケッカ</t>
    </rPh>
    <rPh sb="10" eb="11">
      <t>コト</t>
    </rPh>
    <rPh sb="16" eb="17">
      <t>カン</t>
    </rPh>
    <rPh sb="20" eb="22">
      <t>アカイロ</t>
    </rPh>
    <rPh sb="28" eb="30">
      <t>ケッカ</t>
    </rPh>
    <rPh sb="34" eb="35">
      <t>タダ</t>
    </rPh>
    <phoneticPr fontId="3"/>
  </si>
  <si>
    <t>【演習課題】</t>
    <rPh sb="1" eb="3">
      <t>エンシュウ</t>
    </rPh>
    <rPh sb="3" eb="5">
      <t>カダイ</t>
    </rPh>
    <phoneticPr fontId="3"/>
  </si>
  <si>
    <t>成績管理表</t>
    <rPh sb="0" eb="2">
      <t>セイセキ</t>
    </rPh>
    <rPh sb="2" eb="4">
      <t>カンリ</t>
    </rPh>
    <rPh sb="4" eb="5">
      <t>ヒョウ</t>
    </rPh>
    <phoneticPr fontId="3"/>
  </si>
  <si>
    <t>科目名</t>
    <rPh sb="0" eb="2">
      <t>カモク</t>
    </rPh>
    <rPh sb="2" eb="3">
      <t>メイ</t>
    </rPh>
    <phoneticPr fontId="3"/>
  </si>
  <si>
    <t>担当者</t>
    <rPh sb="0" eb="3">
      <t>タントウシャ</t>
    </rPh>
    <phoneticPr fontId="3"/>
  </si>
  <si>
    <t>出席
番号</t>
    <rPh sb="0" eb="2">
      <t>シュッセキ</t>
    </rPh>
    <rPh sb="3" eb="5">
      <t>バンゴウ</t>
    </rPh>
    <phoneticPr fontId="3"/>
  </si>
  <si>
    <t>試験
点数</t>
    <rPh sb="0" eb="2">
      <t>シケン</t>
    </rPh>
    <rPh sb="3" eb="5">
      <t>テンスウ</t>
    </rPh>
    <phoneticPr fontId="3"/>
  </si>
  <si>
    <t>換算点</t>
    <rPh sb="0" eb="2">
      <t>カンサン</t>
    </rPh>
    <rPh sb="2" eb="3">
      <t>テン</t>
    </rPh>
    <phoneticPr fontId="3"/>
  </si>
  <si>
    <t>平常点</t>
    <rPh sb="0" eb="2">
      <t>ヘイジョウ</t>
    </rPh>
    <rPh sb="2" eb="3">
      <t>テン</t>
    </rPh>
    <phoneticPr fontId="3"/>
  </si>
  <si>
    <t>評点</t>
    <rPh sb="0" eb="2">
      <t>ヒョウテン</t>
    </rPh>
    <phoneticPr fontId="3"/>
  </si>
  <si>
    <t>評定</t>
    <rPh sb="0" eb="2">
      <t>ヒョウテイ</t>
    </rPh>
    <phoneticPr fontId="3"/>
  </si>
  <si>
    <t>平均点</t>
    <rPh sb="0" eb="2">
      <t>ヘイキン</t>
    </rPh>
    <rPh sb="2" eb="3">
      <t>テン</t>
    </rPh>
    <phoneticPr fontId="3"/>
  </si>
  <si>
    <t>Step1:</t>
  </si>
  <si>
    <t>Step1:</t>
    <phoneticPr fontId="3"/>
  </si>
  <si>
    <t>Step2:</t>
  </si>
  <si>
    <t>Step3:</t>
  </si>
  <si>
    <t>Step4:</t>
  </si>
  <si>
    <t>　15行目以降の成績管理表を完成させて下さい。</t>
    <rPh sb="3" eb="5">
      <t>ギョウメ</t>
    </rPh>
    <rPh sb="5" eb="7">
      <t>イコウ</t>
    </rPh>
    <rPh sb="8" eb="13">
      <t>セイセキカンリヒョウ</t>
    </rPh>
    <rPh sb="14" eb="16">
      <t>カンセイ</t>
    </rPh>
    <rPh sb="19" eb="20">
      <t>クダ</t>
    </rPh>
    <phoneticPr fontId="3"/>
  </si>
  <si>
    <t>科目名(C18セル)、担当者(C19セル)にお好きな値を入力して下さい。</t>
    <rPh sb="0" eb="3">
      <t>カモクメイ</t>
    </rPh>
    <rPh sb="11" eb="14">
      <t>タントウシャ</t>
    </rPh>
    <rPh sb="23" eb="24">
      <t>ス</t>
    </rPh>
    <rPh sb="26" eb="27">
      <t>アタイ</t>
    </rPh>
    <rPh sb="28" eb="30">
      <t>ニュウリョク</t>
    </rPh>
    <rPh sb="32" eb="33">
      <t>クダ</t>
    </rPh>
    <phoneticPr fontId="3"/>
  </si>
  <si>
    <t>試験点数から換算点を求めるため、G23セルに、試験点数(F23セル)に換算点割合(G22セル)を掛けた値(小数2桁目を四捨五入し、小数1桁までにする)を算出し、数式をG24～G37に貼り付けます。</t>
    <rPh sb="0" eb="4">
      <t>シケンテンスウ</t>
    </rPh>
    <rPh sb="6" eb="9">
      <t>カンサンテン</t>
    </rPh>
    <rPh sb="10" eb="11">
      <t>モト</t>
    </rPh>
    <rPh sb="23" eb="27">
      <t>シケンテンスウ</t>
    </rPh>
    <rPh sb="35" eb="40">
      <t>カンサンテンワリアイ</t>
    </rPh>
    <rPh sb="48" eb="49">
      <t>カ</t>
    </rPh>
    <rPh sb="51" eb="52">
      <t>アタイ</t>
    </rPh>
    <rPh sb="53" eb="55">
      <t>ショウスウ</t>
    </rPh>
    <rPh sb="56" eb="57">
      <t>ケタ</t>
    </rPh>
    <rPh sb="57" eb="58">
      <t>メ</t>
    </rPh>
    <rPh sb="59" eb="63">
      <t>シシャゴニュウ</t>
    </rPh>
    <rPh sb="65" eb="66">
      <t>ショウ</t>
    </rPh>
    <rPh sb="66" eb="67">
      <t>スウ</t>
    </rPh>
    <rPh sb="68" eb="69">
      <t>ケタ</t>
    </rPh>
    <rPh sb="76" eb="78">
      <t>サンシュツ</t>
    </rPh>
    <rPh sb="80" eb="82">
      <t>スウシキ</t>
    </rPh>
    <rPh sb="91" eb="92">
      <t>ハ</t>
    </rPh>
    <rPh sb="93" eb="94">
      <t>ツ</t>
    </rPh>
    <phoneticPr fontId="3"/>
  </si>
  <si>
    <t>評点を求めるため、I23セルに、換算点(G23セル)と平常点(H23セル)の合計値(小数1桁目を四捨五入し、整数値にする)を算出し、数式をI24～I37に貼り付けます。</t>
    <rPh sb="0" eb="2">
      <t>ヒョウテン</t>
    </rPh>
    <rPh sb="3" eb="4">
      <t>モト</t>
    </rPh>
    <rPh sb="16" eb="19">
      <t>カンサンテン</t>
    </rPh>
    <rPh sb="27" eb="30">
      <t>ヘイジョウテン</t>
    </rPh>
    <rPh sb="38" eb="40">
      <t>ゴウケイ</t>
    </rPh>
    <rPh sb="40" eb="41">
      <t>チ</t>
    </rPh>
    <rPh sb="42" eb="44">
      <t>ショウスウ</t>
    </rPh>
    <rPh sb="45" eb="46">
      <t>ケタ</t>
    </rPh>
    <rPh sb="46" eb="47">
      <t>メ</t>
    </rPh>
    <rPh sb="48" eb="52">
      <t>シシャゴニュウ</t>
    </rPh>
    <rPh sb="54" eb="57">
      <t>セイスウチ</t>
    </rPh>
    <rPh sb="62" eb="64">
      <t>サンシュツ</t>
    </rPh>
    <rPh sb="66" eb="68">
      <t>スウシキ</t>
    </rPh>
    <rPh sb="77" eb="78">
      <t>ハ</t>
    </rPh>
    <rPh sb="79" eb="80">
      <t>ツ</t>
    </rPh>
    <phoneticPr fontId="3"/>
  </si>
  <si>
    <t>Step5:</t>
  </si>
  <si>
    <t>Step6:</t>
  </si>
  <si>
    <t>上限点</t>
    <rPh sb="0" eb="2">
      <t>ジョウゲン</t>
    </rPh>
    <rPh sb="2" eb="3">
      <t>テン</t>
    </rPh>
    <phoneticPr fontId="3"/>
  </si>
  <si>
    <t>下限点</t>
    <rPh sb="0" eb="2">
      <t>カゲン</t>
    </rPh>
    <rPh sb="2" eb="3">
      <t>テン</t>
    </rPh>
    <phoneticPr fontId="3"/>
  </si>
  <si>
    <t>科目評定を算出するための基準表です。</t>
    <rPh sb="0" eb="2">
      <t>カモク</t>
    </rPh>
    <rPh sb="2" eb="4">
      <t>ヒョウテイ</t>
    </rPh>
    <rPh sb="5" eb="7">
      <t>サンシュツ</t>
    </rPh>
    <rPh sb="12" eb="14">
      <t>キジュン</t>
    </rPh>
    <rPh sb="14" eb="15">
      <t>ヒョウ</t>
    </rPh>
    <phoneticPr fontId="1"/>
  </si>
  <si>
    <t>点数範囲</t>
    <rPh sb="0" eb="4">
      <t>テンスウハンイ</t>
    </rPh>
    <phoneticPr fontId="3"/>
  </si>
  <si>
    <t>※ 上限点と下限点は、どちらか一方しか利用しません。</t>
    <rPh sb="2" eb="4">
      <t>ジョウゲン</t>
    </rPh>
    <rPh sb="4" eb="5">
      <t>テン</t>
    </rPh>
    <rPh sb="6" eb="9">
      <t>カゲンテン</t>
    </rPh>
    <rPh sb="15" eb="17">
      <t>イッポウ</t>
    </rPh>
    <rPh sb="19" eb="21">
      <t>リヨウ</t>
    </rPh>
    <phoneticPr fontId="3"/>
  </si>
  <si>
    <t>評定を求めるため、J23セルに、評点(I23)の値をもとに、「演習課題1(別紙).評定基準」シートを使って評定を算出し、数式をJ24～J37に貼り付けます。</t>
    <rPh sb="0" eb="2">
      <t>ヒョウテイ</t>
    </rPh>
    <rPh sb="3" eb="4">
      <t>モト</t>
    </rPh>
    <rPh sb="16" eb="18">
      <t>ヒョウテン</t>
    </rPh>
    <rPh sb="24" eb="25">
      <t>アタイ</t>
    </rPh>
    <rPh sb="50" eb="51">
      <t>ツカ</t>
    </rPh>
    <rPh sb="56" eb="58">
      <t>サンシュツ</t>
    </rPh>
    <rPh sb="60" eb="62">
      <t>スウシキ</t>
    </rPh>
    <rPh sb="71" eb="72">
      <t>ハ</t>
    </rPh>
    <rPh sb="73" eb="74">
      <t>ツ</t>
    </rPh>
    <phoneticPr fontId="3"/>
  </si>
  <si>
    <t>順位を求めるため、K23セルに、評点(I23)の値をもとにした順位を算出し、数式をK24～K37に貼り付けます。</t>
    <rPh sb="0" eb="2">
      <t>ジュンイ</t>
    </rPh>
    <rPh sb="3" eb="4">
      <t>モト</t>
    </rPh>
    <rPh sb="31" eb="33">
      <t>ジュンイ</t>
    </rPh>
    <rPh sb="34" eb="36">
      <t>サンシュツ</t>
    </rPh>
    <rPh sb="38" eb="40">
      <t>スウシキ</t>
    </rPh>
    <rPh sb="49" eb="50">
      <t>ハ</t>
    </rPh>
    <rPh sb="51" eb="52">
      <t>ツ</t>
    </rPh>
    <phoneticPr fontId="3"/>
  </si>
  <si>
    <t>それぞれの平均点を求めるため、F38セルに試験点数の平均点を求める数式(小数2桁目を四捨五入し、小数1桁までにする)を入力し、数式をF38～J38に貼り付けます。</t>
    <rPh sb="5" eb="8">
      <t>ヘイキンテン</t>
    </rPh>
    <rPh sb="9" eb="10">
      <t>モト</t>
    </rPh>
    <rPh sb="21" eb="25">
      <t>シケンテンスウ</t>
    </rPh>
    <rPh sb="26" eb="29">
      <t>ヘイキンテン</t>
    </rPh>
    <rPh sb="30" eb="31">
      <t>モト</t>
    </rPh>
    <rPh sb="33" eb="35">
      <t>スウシキ</t>
    </rPh>
    <rPh sb="59" eb="61">
      <t>ニュウリョク</t>
    </rPh>
    <rPh sb="63" eb="65">
      <t>スウシキ</t>
    </rPh>
    <rPh sb="74" eb="75">
      <t>ハ</t>
    </rPh>
    <rPh sb="76" eb="77">
      <t>ツ</t>
    </rPh>
    <phoneticPr fontId="3"/>
  </si>
  <si>
    <t>座席表</t>
    <rPh sb="0" eb="3">
      <t>ザセキヒョウ</t>
    </rPh>
    <phoneticPr fontId="3"/>
  </si>
  <si>
    <t>教卓</t>
    <rPh sb="0" eb="2">
      <t>キョウタク</t>
    </rPh>
    <phoneticPr fontId="3"/>
  </si>
  <si>
    <t>通番</t>
    <rPh sb="0" eb="2">
      <t>ツウバン</t>
    </rPh>
    <phoneticPr fontId="3"/>
  </si>
  <si>
    <t>学年－ｸﾗｽ</t>
    <rPh sb="0" eb="2">
      <t>ガクネン</t>
    </rPh>
    <phoneticPr fontId="3"/>
  </si>
  <si>
    <t>番号</t>
    <rPh sb="0" eb="2">
      <t>バンゴウ</t>
    </rPh>
    <phoneticPr fontId="3"/>
  </si>
  <si>
    <t>1-1</t>
  </si>
  <si>
    <t>01</t>
  </si>
  <si>
    <t>02</t>
  </si>
  <si>
    <t>03</t>
  </si>
  <si>
    <t>04</t>
  </si>
  <si>
    <t>05</t>
  </si>
  <si>
    <t>06</t>
  </si>
  <si>
    <t>07</t>
  </si>
  <si>
    <t>08</t>
  </si>
  <si>
    <t>09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</si>
  <si>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</si>
  <si>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</si>
  <si>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</si>
  <si>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</si>
  <si>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</si>
  <si>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</si>
  <si>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</si>
  <si>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</si>
  <si>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</si>
  <si>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</si>
  <si>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</si>
  <si>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</si>
  <si>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</si>
  <si>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</si>
  <si>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</si>
  <si>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</si>
  <si>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</si>
  <si>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</si>
  <si>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</si>
  <si>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</si>
  <si>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</si>
  <si>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</si>
  <si>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</si>
  <si>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</si>
  <si>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</si>
  <si>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</si>
  <si>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1-2</t>
  </si>
  <si>
    <t>1-3</t>
  </si>
  <si>
    <t>＜実行確認方法＞</t>
    <rPh sb="1" eb="7">
      <t>ジッコウカクニンホウホウ</t>
    </rPh>
    <phoneticPr fontId="3"/>
  </si>
  <si>
    <t>①</t>
    <phoneticPr fontId="3"/>
  </si>
  <si>
    <t>座席表(教員側)</t>
    <rPh sb="0" eb="3">
      <t>ザセキヒョウ</t>
    </rPh>
    <rPh sb="4" eb="7">
      <t>キョウインガワ</t>
    </rPh>
    <phoneticPr fontId="3"/>
  </si>
  <si>
    <t>②</t>
    <phoneticPr fontId="3"/>
  </si>
  <si>
    <t>ふりがな種別</t>
    <rPh sb="4" eb="6">
      <t>シュベツ</t>
    </rPh>
    <phoneticPr fontId="3"/>
  </si>
  <si>
    <t>③</t>
    <phoneticPr fontId="3"/>
  </si>
  <si>
    <t>ふりがな種別(O13セル)を選択します。</t>
    <rPh sb="4" eb="6">
      <t>シュベツ</t>
    </rPh>
    <rPh sb="14" eb="16">
      <t>センタク</t>
    </rPh>
    <phoneticPr fontId="3"/>
  </si>
  <si>
    <t>生徒用座席表へのふりがな表示の有無(O14セル)を選択します。</t>
    <rPh sb="0" eb="3">
      <t>セイトヨウ</t>
    </rPh>
    <rPh sb="3" eb="6">
      <t>ザセキヒョウ</t>
    </rPh>
    <rPh sb="12" eb="14">
      <t>ヒョウジ</t>
    </rPh>
    <rPh sb="15" eb="17">
      <t>ウム</t>
    </rPh>
    <rPh sb="25" eb="27">
      <t>センタク</t>
    </rPh>
    <phoneticPr fontId="3"/>
  </si>
  <si>
    <t>B19セル～C20セルを範囲選択してコピーした後、D19、G19、I19、L19、N19でそれぞれ数式の貼り付けを行います。</t>
    <rPh sb="12" eb="16">
      <t>ハンイセンタク</t>
    </rPh>
    <rPh sb="23" eb="24">
      <t>ノチ</t>
    </rPh>
    <rPh sb="49" eb="51">
      <t>スウシキ</t>
    </rPh>
    <rPh sb="52" eb="53">
      <t>ハ</t>
    </rPh>
    <rPh sb="54" eb="55">
      <t>ツ</t>
    </rPh>
    <rPh sb="57" eb="58">
      <t>オコナ</t>
    </rPh>
    <phoneticPr fontId="3"/>
  </si>
  <si>
    <t>B19セル～O20セルを範囲選択してコピーした後、B22、B25、B28、B31、B34、B37、B40でそれぞれ数式の貼り付けを行います。</t>
    <rPh sb="12" eb="16">
      <t>ハンイセンタク</t>
    </rPh>
    <rPh sb="23" eb="24">
      <t>ノチ</t>
    </rPh>
    <rPh sb="57" eb="59">
      <t>スウシキ</t>
    </rPh>
    <rPh sb="60" eb="61">
      <t>ハ</t>
    </rPh>
    <rPh sb="62" eb="63">
      <t>ツ</t>
    </rPh>
    <rPh sb="65" eb="66">
      <t>オコナ</t>
    </rPh>
    <phoneticPr fontId="3"/>
  </si>
  <si>
    <t>クラスが表示される部分の１つ上(黄色セル)に数値(演習問題2(別紙).名簿の「通番」列に存在する値)を入力します。</t>
    <rPh sb="4" eb="6">
      <t>ヒョウジ</t>
    </rPh>
    <rPh sb="9" eb="11">
      <t>ブブン</t>
    </rPh>
    <rPh sb="14" eb="15">
      <t>ウエ</t>
    </rPh>
    <rPh sb="16" eb="18">
      <t>キイロ</t>
    </rPh>
    <rPh sb="22" eb="24">
      <t>スウチ</t>
    </rPh>
    <rPh sb="39" eb="41">
      <t>ツウバン</t>
    </rPh>
    <rPh sb="42" eb="43">
      <t>レツ</t>
    </rPh>
    <rPh sb="44" eb="46">
      <t>ソンザイ</t>
    </rPh>
    <rPh sb="48" eb="49">
      <t>アタイ</t>
    </rPh>
    <rPh sb="51" eb="53">
      <t>ニュウリョク</t>
    </rPh>
    <phoneticPr fontId="3"/>
  </si>
  <si>
    <t>佐藤 茂</t>
  </si>
  <si>
    <t>さとう しげる</t>
  </si>
  <si>
    <t>山田 聡</t>
  </si>
  <si>
    <t>やまだ さとし</t>
  </si>
  <si>
    <t>吉田 学</t>
  </si>
  <si>
    <t>よしだ まなぶ</t>
  </si>
  <si>
    <t>長谷川 直樹</t>
  </si>
  <si>
    <t>はせがわ なおき</t>
  </si>
  <si>
    <t>鈴木 隆一</t>
  </si>
  <si>
    <t>すずき りゅういち</t>
  </si>
  <si>
    <t>井上 卓也</t>
  </si>
  <si>
    <t>いのうえ たくや</t>
  </si>
  <si>
    <t>井上 晃</t>
  </si>
  <si>
    <t>いのうえ あきら</t>
  </si>
  <si>
    <t>山田 康平</t>
  </si>
  <si>
    <t>やまだ こうへい</t>
  </si>
  <si>
    <t>小林 祐輔</t>
  </si>
  <si>
    <t>こばやし ゆうすけ</t>
  </si>
  <si>
    <t>柴田 秀樹</t>
  </si>
  <si>
    <t>しばた ひでき</t>
  </si>
  <si>
    <t>小島 和也</t>
  </si>
  <si>
    <t>こじま かずや</t>
  </si>
  <si>
    <t>平野 智也</t>
  </si>
  <si>
    <t>ひらの ともや</t>
  </si>
  <si>
    <t>前田 泰弘</t>
  </si>
  <si>
    <t>まえだ やすひろ</t>
  </si>
  <si>
    <t>石原 智之</t>
  </si>
  <si>
    <t>いしはら ともゆき</t>
  </si>
  <si>
    <t>山崎 忍</t>
  </si>
  <si>
    <t>やまさき しのぶ</t>
  </si>
  <si>
    <t>佐々木 洋太</t>
  </si>
  <si>
    <t>ささき ようた</t>
  </si>
  <si>
    <t>西脇 亮太</t>
  </si>
  <si>
    <t>にしわき りょうた</t>
  </si>
  <si>
    <t>熊谷 拓人</t>
  </si>
  <si>
    <t>くまがい たくと</t>
  </si>
  <si>
    <t>和田 昌明</t>
  </si>
  <si>
    <t>わだ まさあき</t>
  </si>
  <si>
    <t>北澤 大地</t>
  </si>
  <si>
    <t>きたざわ だいち</t>
  </si>
  <si>
    <t>鈴木 康敏</t>
  </si>
  <si>
    <t>すずき やすとし</t>
  </si>
  <si>
    <t>天野 衛</t>
  </si>
  <si>
    <t>あまの まもる</t>
  </si>
  <si>
    <t>畑 一彦</t>
  </si>
  <si>
    <t>はた かずひこ</t>
  </si>
  <si>
    <t>山口 謙二郎</t>
  </si>
  <si>
    <t>やまぐち けんじろう</t>
  </si>
  <si>
    <t>西内 聡</t>
  </si>
  <si>
    <t>にしうち さとし</t>
  </si>
  <si>
    <t>木本 慎一</t>
  </si>
  <si>
    <t>きもと しんいち</t>
  </si>
  <si>
    <t>和田 浩士</t>
  </si>
  <si>
    <t>わだ ひろし</t>
  </si>
  <si>
    <t>丸岡 純一</t>
  </si>
  <si>
    <t>まるおか じゅんいち</t>
  </si>
  <si>
    <t>小柳 佑介</t>
  </si>
  <si>
    <t>こやなぎ ゆうすけ</t>
  </si>
  <si>
    <t>矢田 大</t>
  </si>
  <si>
    <t>やだ だい</t>
  </si>
  <si>
    <t>中田 康介</t>
  </si>
  <si>
    <t>なかだ こうすけ</t>
  </si>
  <si>
    <t>川名 司</t>
  </si>
  <si>
    <t>かわな つかさ</t>
  </si>
  <si>
    <t>髙木 秀明</t>
  </si>
  <si>
    <t>たかぎ ひであき</t>
  </si>
  <si>
    <t>柴田 隆仁</t>
  </si>
  <si>
    <t>しばた たかひと</t>
  </si>
  <si>
    <t>陳 大祐</t>
  </si>
  <si>
    <t>ちん だいすけ</t>
  </si>
  <si>
    <t>山崎 浩義</t>
  </si>
  <si>
    <t>やまざき ひろよし</t>
  </si>
  <si>
    <t>岡 治郎</t>
  </si>
  <si>
    <t>おか じろう</t>
  </si>
  <si>
    <t>川村 英孝</t>
  </si>
  <si>
    <t>かわむら ひでたか</t>
  </si>
  <si>
    <t>畠山 崇裕</t>
  </si>
  <si>
    <t>はたけやま たかひろ</t>
  </si>
  <si>
    <t>髙橋 惇</t>
  </si>
  <si>
    <t>たかはし じゅん</t>
  </si>
  <si>
    <t>澤田 大二</t>
  </si>
  <si>
    <t>さわだ だいじ</t>
  </si>
  <si>
    <t>萩原 弘喜</t>
  </si>
  <si>
    <t>はぎわら ひろき</t>
  </si>
  <si>
    <t>大西 幸紀</t>
  </si>
  <si>
    <t>おおにし こうき</t>
  </si>
  <si>
    <t>高畠 次郎</t>
  </si>
  <si>
    <t>たかばたけ じろう</t>
  </si>
  <si>
    <t>柴谷 啓介</t>
  </si>
  <si>
    <t>しばたに けいすけ</t>
  </si>
  <si>
    <t>菰池 直樹</t>
  </si>
  <si>
    <t>こもいけ なおき</t>
  </si>
  <si>
    <t>内藤 征宏</t>
  </si>
  <si>
    <t>ないとう まさひろ</t>
  </si>
  <si>
    <t>山中 喜秀</t>
  </si>
  <si>
    <t>やまなか よしひで</t>
  </si>
  <si>
    <t>川路 昌幸</t>
  </si>
  <si>
    <t>かわじ まさゆき</t>
  </si>
  <si>
    <t>渡部 英洋</t>
  </si>
  <si>
    <t>わたべ ひでひろ</t>
  </si>
  <si>
    <t>平岡 祐之</t>
  </si>
  <si>
    <t>ひらおか まさゆき</t>
  </si>
  <si>
    <t>外山 康義</t>
  </si>
  <si>
    <t>とやま やすよし</t>
  </si>
  <si>
    <t>崔 弘紀</t>
  </si>
  <si>
    <t>さい ひろき</t>
  </si>
  <si>
    <t>真栄田 広行</t>
  </si>
  <si>
    <t>まえだ ひろゆき</t>
  </si>
  <si>
    <t>剱持 泰之</t>
  </si>
  <si>
    <t>けんもつ やすゆき</t>
  </si>
  <si>
    <t>中塚 法彦</t>
  </si>
  <si>
    <t>なかつか のりひこ</t>
  </si>
  <si>
    <t>溝淵 直幸</t>
  </si>
  <si>
    <t>みぞぶち なおゆき</t>
  </si>
  <si>
    <t>杉井 精司</t>
  </si>
  <si>
    <t>すぎい せいじ</t>
  </si>
  <si>
    <t>内倉 克年</t>
  </si>
  <si>
    <t>うちくら かつとし</t>
  </si>
  <si>
    <t>寳田 兼治</t>
  </si>
  <si>
    <t>たからだ けんじ</t>
  </si>
  <si>
    <t>石井 晃希</t>
  </si>
  <si>
    <t>いしい こうき</t>
  </si>
  <si>
    <t>齋藤 盛男</t>
  </si>
  <si>
    <t>さいとう もりお</t>
  </si>
  <si>
    <t>松本 宏城</t>
  </si>
  <si>
    <t>まつもと ひろき</t>
  </si>
  <si>
    <t>森田 和晴</t>
  </si>
  <si>
    <t>もりた かずはる</t>
  </si>
  <si>
    <t>川上 欣之</t>
  </si>
  <si>
    <t>かわかみ よしゆき</t>
  </si>
  <si>
    <t>伊東 公成</t>
  </si>
  <si>
    <t>いとう こうせい</t>
  </si>
  <si>
    <t>吉川 響介</t>
  </si>
  <si>
    <t>よしかわ きょうすけ</t>
  </si>
  <si>
    <t>坂井 晴行</t>
  </si>
  <si>
    <t>さかい はるゆき</t>
  </si>
  <si>
    <t>山崎 弘哲</t>
  </si>
  <si>
    <t>やまさき ひろあき</t>
  </si>
  <si>
    <t>児玉 良晴</t>
  </si>
  <si>
    <t>こだま よしはる</t>
  </si>
  <si>
    <t>荒木 宜久</t>
  </si>
  <si>
    <t>あらき よしひさ</t>
  </si>
  <si>
    <t>松永 暢久</t>
  </si>
  <si>
    <t>まつなが のぶひさ</t>
  </si>
  <si>
    <t>横山 鴻介</t>
  </si>
  <si>
    <t>よこやま こうすけ</t>
  </si>
  <si>
    <t>渡邊 稔典</t>
  </si>
  <si>
    <t>わたなべ としのり</t>
  </si>
  <si>
    <t>中井 博泰</t>
  </si>
  <si>
    <t>なかい ひろやす</t>
  </si>
  <si>
    <t>片岡 昇二</t>
  </si>
  <si>
    <t>かたおか しょうじ</t>
  </si>
  <si>
    <t>岩田 頼彦</t>
  </si>
  <si>
    <t>いわた よりひこ</t>
  </si>
  <si>
    <t>根本 一由</t>
  </si>
  <si>
    <t>ねもと かずよし</t>
  </si>
  <si>
    <t>東 博生</t>
  </si>
  <si>
    <t>あずま ひろお</t>
  </si>
  <si>
    <t>小池 啓資</t>
  </si>
  <si>
    <t>こいけ けいすけ</t>
  </si>
  <si>
    <t>桑原 敬生</t>
  </si>
  <si>
    <t>くわはら たかお</t>
  </si>
  <si>
    <t>大竹 伊佐夫</t>
  </si>
  <si>
    <t>おおたけ いさお</t>
  </si>
  <si>
    <t>星野 正見</t>
  </si>
  <si>
    <t>ほしの まさみ</t>
  </si>
  <si>
    <t>徳永 ヒカル</t>
  </si>
  <si>
    <t>とくなが ひかる</t>
  </si>
  <si>
    <t>永田 允彦</t>
  </si>
  <si>
    <t>ながた まさひこ</t>
  </si>
  <si>
    <t>井手 真作</t>
  </si>
  <si>
    <t>いで しんさく</t>
  </si>
  <si>
    <t>神田 高男</t>
  </si>
  <si>
    <t>かんだ たかお</t>
  </si>
  <si>
    <t>相原 茂光</t>
  </si>
  <si>
    <t>あいはら しげみつ</t>
  </si>
  <si>
    <t>寺田 隆好</t>
  </si>
  <si>
    <t>てらだ たかよし</t>
  </si>
  <si>
    <t>川原 昌臣</t>
  </si>
  <si>
    <t>かわはら まさおみ</t>
  </si>
  <si>
    <t>手塚 佳三</t>
  </si>
  <si>
    <t>てづか けいぞう</t>
  </si>
  <si>
    <t>甲斐 廣道</t>
  </si>
  <si>
    <t>かい ひろみち</t>
  </si>
  <si>
    <t>窪田 拓弥</t>
  </si>
  <si>
    <t>くぼた たくみ</t>
  </si>
  <si>
    <t>中田 貴好</t>
  </si>
  <si>
    <t>なかだ たかよし</t>
  </si>
  <si>
    <t>豊田 崚介</t>
  </si>
  <si>
    <t>とよだ りょうすけ</t>
  </si>
  <si>
    <t>塚本 晃則</t>
  </si>
  <si>
    <t>つかもと あきのり</t>
  </si>
  <si>
    <t>畠山 眞宏</t>
  </si>
  <si>
    <t>はたけやま まさひろ</t>
  </si>
  <si>
    <t>庄司 史佳</t>
  </si>
  <si>
    <t>しょうじ ふみよし</t>
  </si>
  <si>
    <t>高尾 貴紀</t>
  </si>
  <si>
    <t>たかお たかき</t>
  </si>
  <si>
    <t>土居 理史</t>
  </si>
  <si>
    <t>どい まさし</t>
  </si>
  <si>
    <t>ふりがな</t>
    <phoneticPr fontId="3"/>
  </si>
  <si>
    <t>ﾌﾘｶﾞﾅ</t>
    <phoneticPr fontId="3"/>
  </si>
  <si>
    <t>フリガナ</t>
    <phoneticPr fontId="3"/>
  </si>
  <si>
    <t>ﾌﾘｶﾞﾅ(姓)</t>
    <rPh sb="6" eb="7">
      <t>セイ</t>
    </rPh>
    <phoneticPr fontId="3"/>
  </si>
  <si>
    <t>B20セルに「=IF(B19="","",VLOOKUP(B19,名簿一覧,2,FALSE))」を入力します。</t>
    <rPh sb="49" eb="51">
      <t>ニュウリョク</t>
    </rPh>
    <phoneticPr fontId="3"/>
  </si>
  <si>
    <t>C20セルに「=IF(B19="","",VLOOKUP(B19,名簿一覧,4,FALSE))」を入力します。</t>
    <rPh sb="49" eb="51">
      <t>ニュウリョク</t>
    </rPh>
    <phoneticPr fontId="3"/>
  </si>
  <si>
    <t>C19セルに「=IF(B19="","",VLOOKUP(B19,名簿一覧,$P$13,FALSE))」を入力します。</t>
    <rPh sb="53" eb="55">
      <t>ニュウリョク</t>
    </rPh>
    <phoneticPr fontId="3"/>
  </si>
  <si>
    <t>備考</t>
    <rPh sb="0" eb="2">
      <t>ビコウ</t>
    </rPh>
    <phoneticPr fontId="3"/>
  </si>
  <si>
    <t>　16行目～43行目の座席表を完成させて下さい。なお、「演習問題2(別紙).名簿」シートのB3セル～J107セルは「名簿一覧」という名前が定義してあります。</t>
    <rPh sb="3" eb="5">
      <t>ギョウメ</t>
    </rPh>
    <rPh sb="8" eb="10">
      <t>ギョウメ</t>
    </rPh>
    <rPh sb="11" eb="14">
      <t>ザセキヒョウ</t>
    </rPh>
    <rPh sb="15" eb="17">
      <t>カンセイ</t>
    </rPh>
    <rPh sb="20" eb="21">
      <t>クダ</t>
    </rPh>
    <rPh sb="58" eb="62">
      <t>メイボイチラン</t>
    </rPh>
    <rPh sb="66" eb="68">
      <t>ナマエ</t>
    </rPh>
    <rPh sb="69" eb="71">
      <t>テイギ</t>
    </rPh>
    <phoneticPr fontId="3"/>
  </si>
  <si>
    <t>Lesson3:</t>
    <phoneticPr fontId="3"/>
  </si>
  <si>
    <r>
      <t>K9セルにF列の点数と成績倍率(M7セル)を掛けた値を求める数式を相対参照で入力して下さい。その後、K10～K23に数式を貼り付け、</t>
    </r>
    <r>
      <rPr>
        <u val="double"/>
        <sz val="11"/>
        <color theme="1"/>
        <rFont val="游ゴシック"/>
        <family val="3"/>
        <charset val="128"/>
        <scheme val="minor"/>
      </rPr>
      <t>意図しない結果</t>
    </r>
    <r>
      <rPr>
        <sz val="11"/>
        <color theme="1"/>
        <rFont val="游ゴシック"/>
        <family val="2"/>
        <charset val="128"/>
        <scheme val="minor"/>
      </rPr>
      <t>になることを確認して下さい。</t>
    </r>
    <rPh sb="6" eb="7">
      <t>レツ</t>
    </rPh>
    <rPh sb="8" eb="10">
      <t>テンスウ</t>
    </rPh>
    <rPh sb="11" eb="15">
      <t>セイセキバイリツ</t>
    </rPh>
    <rPh sb="22" eb="23">
      <t>カ</t>
    </rPh>
    <rPh sb="25" eb="26">
      <t>アタイ</t>
    </rPh>
    <rPh sb="27" eb="28">
      <t>モト</t>
    </rPh>
    <rPh sb="30" eb="32">
      <t>スウシキ</t>
    </rPh>
    <rPh sb="38" eb="40">
      <t>ニュウリョク</t>
    </rPh>
    <rPh sb="42" eb="43">
      <t>クダ</t>
    </rPh>
    <rPh sb="48" eb="49">
      <t>ゴ</t>
    </rPh>
    <rPh sb="58" eb="60">
      <t>スウシキ</t>
    </rPh>
    <rPh sb="61" eb="62">
      <t>ハ</t>
    </rPh>
    <rPh sb="63" eb="64">
      <t>ツ</t>
    </rPh>
    <rPh sb="66" eb="68">
      <t>イト</t>
    </rPh>
    <rPh sb="71" eb="73">
      <t>ケッカ</t>
    </rPh>
    <rPh sb="79" eb="81">
      <t>カクニン</t>
    </rPh>
    <rPh sb="83" eb="84">
      <t>クダ</t>
    </rPh>
    <phoneticPr fontId="3"/>
  </si>
  <si>
    <t>L9セルにF列の点数と成績倍率(M7セル)を掛けた値を求める数式を相対参照で入力して下さい。その後、L10～L23に数式を貼り付け、結果を確認して下さい。</t>
    <rPh sb="6" eb="7">
      <t>レツ</t>
    </rPh>
    <rPh sb="8" eb="10">
      <t>テンスウ</t>
    </rPh>
    <rPh sb="11" eb="15">
      <t>セイセキバイリツ</t>
    </rPh>
    <rPh sb="22" eb="23">
      <t>カ</t>
    </rPh>
    <rPh sb="25" eb="26">
      <t>アタイ</t>
    </rPh>
    <rPh sb="27" eb="28">
      <t>モト</t>
    </rPh>
    <rPh sb="30" eb="32">
      <t>スウシキ</t>
    </rPh>
    <rPh sb="38" eb="40">
      <t>ニュウリョク</t>
    </rPh>
    <rPh sb="42" eb="43">
      <t>クダ</t>
    </rPh>
    <rPh sb="48" eb="49">
      <t>ゴ</t>
    </rPh>
    <rPh sb="58" eb="60">
      <t>スウシキ</t>
    </rPh>
    <rPh sb="61" eb="62">
      <t>ハ</t>
    </rPh>
    <rPh sb="63" eb="64">
      <t>ツ</t>
    </rPh>
    <rPh sb="66" eb="68">
      <t>ケッカ</t>
    </rPh>
    <rPh sb="69" eb="71">
      <t>カクニン</t>
    </rPh>
    <rPh sb="73" eb="74">
      <t>クダ</t>
    </rPh>
    <phoneticPr fontId="3"/>
  </si>
  <si>
    <t>注意</t>
    <rPh sb="0" eb="2">
      <t>チュウイ</t>
    </rPh>
    <phoneticPr fontId="3"/>
  </si>
  <si>
    <t>いずれかの方法で
貼り付け</t>
    <rPh sb="5" eb="7">
      <t>ホウホウ</t>
    </rPh>
    <rPh sb="9" eb="10">
      <t>ハ</t>
    </rPh>
    <rPh sb="11" eb="12">
      <t>ツ</t>
    </rPh>
    <phoneticPr fontId="3"/>
  </si>
  <si>
    <r>
      <t xml:space="preserve">  これから全てのシートにおいて、貼り付け時は必ず、右クリック後に「 </t>
    </r>
    <r>
      <rPr>
        <b/>
        <sz val="16"/>
        <color rgb="FFFF0000"/>
        <rFont val="游ゴシック"/>
        <family val="3"/>
        <charset val="128"/>
        <scheme val="minor"/>
      </rPr>
      <t xml:space="preserve">数式 </t>
    </r>
    <r>
      <rPr>
        <b/>
        <sz val="12"/>
        <color rgb="FFFF0000"/>
        <rFont val="游ゴシック"/>
        <family val="3"/>
        <charset val="128"/>
        <scheme val="minor"/>
      </rPr>
      <t>」で貼り付けて下さい。</t>
    </r>
    <rPh sb="6" eb="7">
      <t>スベ</t>
    </rPh>
    <rPh sb="17" eb="18">
      <t>ハ</t>
    </rPh>
    <rPh sb="19" eb="20">
      <t>ツ</t>
    </rPh>
    <rPh sb="21" eb="22">
      <t>ジ</t>
    </rPh>
    <rPh sb="23" eb="24">
      <t>カナラ</t>
    </rPh>
    <rPh sb="26" eb="27">
      <t>ミギ</t>
    </rPh>
    <rPh sb="31" eb="32">
      <t>ゴ</t>
    </rPh>
    <rPh sb="35" eb="37">
      <t>スウシキ</t>
    </rPh>
    <rPh sb="40" eb="41">
      <t>ハ</t>
    </rPh>
    <rPh sb="42" eb="43">
      <t>ツ</t>
    </rPh>
    <rPh sb="45" eb="46">
      <t>クダ</t>
    </rPh>
    <phoneticPr fontId="3"/>
  </si>
  <si>
    <t>フリガナ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</si>
</sst>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
  </numFmts>
  <fonts count="16">
    <font>
      <sz val="11"/>
      <color theme="1"/>
      <name val="游ゴシック"/>
      <family val="2"/>
      <charset val="128"/>
      <scheme val="minor"/>
    </font>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b/>
      <sz val="11"/>
      <color theme="1"/>
      <name val="游ゴシック"/>
      <family val="3"/>
      <charset val="128"/>
      <scheme val="minor"/>
    </font>
    <font>
      <sz val="11"/>
      <color rgb="FFFF0000"/>
      <name val="游ゴシック"/>
      <family val="3"/>
      <charset val="128"/>
      <scheme val="minor"/>
    </font>
    <font>
      <b/>
      <sz val="11"/>
      <color rgb="FFFF0000"/>
      <name val="游ゴシック"/>
      <family val="3"/>
      <charset val="128"/>
      <scheme val="minor"/>
    </font>
    <font>
      <sz val="11"/>
      <color theme="1"/>
      <name val="游ゴシック"/>
      <family val="3"/>
      <charset val="128"/>
      <scheme val="minor"/>
    </font>
    <font>
      <u val="double"/>
      <sz val="11"/>
      <color theme="1"/>
      <name val="游ゴシック"/>
      <family val="3"/>
      <charset val="128"/>
      <scheme val="minor"/>
    </font>
    <font>
      <sz val="11"/>
      <color theme="0"/>
      <name val="游ゴシック"/>
      <family val="2"/>
      <charset val="128"/>
      <scheme val="minor"/>
    </font>
    <font>
      <sz val="12"/>
      <color theme="1"/>
      <name val="游ゴシック"/>
      <family val="2"/>
      <charset val="128"/>
      <scheme val="minor"/>
    </font>
    <font>
      <b/>
      <sz val="12"/>
      <color theme="1"/>
      <name val="游ゴシック"/>
      <family val="3"/>
      <charset val="128"/>
      <scheme val="minor"/>
    </font>
    <font>
      <b/>
      <sz val="9"/>
      <color indexed="81"/>
      <name val="MS P ゴシック"/>
      <family val="3"/>
      <charset val="128"/>
    </font>
    <font>
      <b/>
      <sz val="12"/>
      <color rgb="FFFF0000"/>
      <name val="游ゴシック"/>
      <family val="3"/>
      <charset val="128"/>
      <scheme val="minor"/>
    </font>
    <font>
      <b/>
      <sz val="16"/>
      <color rgb="FFFF0000"/>
      <name val="游ゴシック"/>
      <family val="3"/>
      <charset val="128"/>
      <scheme val="minor"/>
    </font>
    <font>
      <b/>
      <sz val="22"/>
      <color rgb="FFFF0000"/>
      <name val="游ゴシック"/>
      <family val="3"/>
      <charset val="128"/>
      <scheme val="minor"/>
    </font>
  </fonts>
  <fills count="7">
    <fill>
      <patternFill patternType="none"/>
    </fill>
    <fill>
      <patternFill patternType="gray125"/>
    </fill>
    <fill>
      <patternFill patternType="solid">
        <fgColor rgb="FFFFC00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s>
  <borders count="165">
    <border>
      <left/>
      <right/>
      <top/>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thin">
        <color auto="1"/>
      </left>
      <right style="double">
        <color auto="1"/>
      </right>
      <top/>
      <bottom style="thin">
        <color auto="1"/>
      </bottom>
      <diagonal/>
    </border>
    <border>
      <left style="thin">
        <color auto="1"/>
      </left>
      <right style="double">
        <color auto="1"/>
      </right>
      <top style="thin">
        <color auto="1"/>
      </top>
      <bottom style="thin">
        <color auto="1"/>
      </bottom>
      <diagonal/>
    </border>
    <border>
      <left style="thin">
        <color auto="1"/>
      </left>
      <right style="double">
        <color auto="1"/>
      </right>
      <top style="thin">
        <color auto="1"/>
      </top>
      <bottom style="medium">
        <color auto="1"/>
      </bottom>
      <diagonal/>
    </border>
    <border>
      <left style="thin">
        <color auto="1"/>
      </left>
      <right/>
      <top style="medium">
        <color auto="1"/>
      </top>
      <bottom style="double">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double">
        <color auto="1"/>
      </left>
      <right style="thin">
        <color auto="1"/>
      </right>
      <top/>
      <bottom style="thin">
        <color auto="1"/>
      </bottom>
      <diagonal/>
    </border>
    <border>
      <left style="double">
        <color auto="1"/>
      </left>
      <right style="thin">
        <color auto="1"/>
      </right>
      <top style="thin">
        <color auto="1"/>
      </top>
      <bottom style="thin">
        <color auto="1"/>
      </bottom>
      <diagonal/>
    </border>
    <border>
      <left style="double">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medium">
        <color auto="1"/>
      </left>
      <right style="thin">
        <color auto="1"/>
      </right>
      <top style="medium">
        <color auto="1"/>
      </top>
      <bottom/>
      <diagonal/>
    </border>
    <border>
      <left style="medium">
        <color auto="1"/>
      </left>
      <right style="medium">
        <color auto="1"/>
      </right>
      <top style="thin">
        <color auto="1"/>
      </top>
      <bottom style="medium">
        <color auto="1"/>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style="thin">
        <color auto="1"/>
      </bottom>
      <diagonal/>
    </border>
    <border>
      <left/>
      <right/>
      <top style="thin">
        <color auto="1"/>
      </top>
      <bottom style="medium">
        <color auto="1"/>
      </bottom>
      <diagonal/>
    </border>
    <border>
      <left/>
      <right/>
      <top/>
      <bottom style="thin">
        <color auto="1"/>
      </bottom>
      <diagonal/>
    </border>
    <border>
      <left/>
      <right/>
      <top style="thin">
        <color auto="1"/>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double">
        <color auto="1"/>
      </right>
      <top style="medium">
        <color auto="1"/>
      </top>
      <bottom/>
      <diagonal/>
    </border>
    <border>
      <left style="thin">
        <color auto="1"/>
      </left>
      <right style="double">
        <color auto="1"/>
      </right>
      <top/>
      <bottom style="medium">
        <color auto="1"/>
      </bottom>
      <diagonal/>
    </border>
    <border>
      <left style="double">
        <color auto="1"/>
      </left>
      <right style="thin">
        <color auto="1"/>
      </right>
      <top style="medium">
        <color auto="1"/>
      </top>
      <bottom style="thin">
        <color auto="1"/>
      </bottom>
      <diagonal/>
    </border>
    <border>
      <left style="thin">
        <color auto="1"/>
      </left>
      <right style="double">
        <color auto="1"/>
      </right>
      <top style="medium">
        <color auto="1"/>
      </top>
      <bottom style="thin">
        <color auto="1"/>
      </bottom>
      <diagonal/>
    </border>
    <border>
      <left style="double">
        <color auto="1"/>
      </left>
      <right/>
      <top/>
      <bottom style="thin">
        <color auto="1"/>
      </bottom>
      <diagonal/>
    </border>
    <border>
      <left style="double">
        <color auto="1"/>
      </left>
      <right/>
      <top style="thin">
        <color auto="1"/>
      </top>
      <bottom style="thin">
        <color auto="1"/>
      </bottom>
      <diagonal/>
    </border>
    <border>
      <left style="double">
        <color auto="1"/>
      </left>
      <right/>
      <top style="thin">
        <color auto="1"/>
      </top>
      <bottom style="medium">
        <color auto="1"/>
      </bottom>
      <diagonal/>
    </border>
    <border>
      <left style="medium">
        <color auto="1"/>
      </left>
      <right style="thin">
        <color auto="1"/>
      </right>
      <top style="medium">
        <color auto="1"/>
      </top>
      <bottom style="thin">
        <color auto="1"/>
      </bottom>
      <diagonal/>
    </border>
    <border>
      <left style="double">
        <color auto="1"/>
      </left>
      <right style="medium">
        <color auto="1"/>
      </right>
      <top/>
      <bottom style="thin">
        <color auto="1"/>
      </bottom>
      <diagonal/>
    </border>
    <border>
      <left style="double">
        <color auto="1"/>
      </left>
      <right style="medium">
        <color auto="1"/>
      </right>
      <top style="thin">
        <color auto="1"/>
      </top>
      <bottom style="thin">
        <color auto="1"/>
      </bottom>
      <diagonal/>
    </border>
    <border>
      <left style="double">
        <color auto="1"/>
      </left>
      <right style="medium">
        <color auto="1"/>
      </right>
      <top style="thin">
        <color auto="1"/>
      </top>
      <bottom style="medium">
        <color auto="1"/>
      </bottom>
      <diagonal/>
    </border>
    <border>
      <left/>
      <right style="medium">
        <color auto="1"/>
      </right>
      <top style="medium">
        <color auto="1"/>
      </top>
      <bottom style="medium">
        <color auto="1"/>
      </bottom>
      <diagonal/>
    </border>
    <border>
      <left style="thin">
        <color auto="1"/>
      </left>
      <right/>
      <top/>
      <bottom style="medium">
        <color auto="1"/>
      </bottom>
      <diagonal/>
    </border>
    <border>
      <left style="double">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double">
        <color auto="1"/>
      </left>
      <right/>
      <top style="medium">
        <color auto="1"/>
      </top>
      <bottom style="thin">
        <color auto="1"/>
      </bottom>
      <diagonal/>
    </border>
    <border>
      <left style="medium">
        <color auto="1"/>
      </left>
      <right style="medium">
        <color auto="1"/>
      </right>
      <top/>
      <bottom style="thin">
        <color auto="1"/>
      </bottom>
      <diagonal/>
    </border>
    <border>
      <left style="thin">
        <color auto="1"/>
      </left>
      <right style="hair">
        <color auto="1"/>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double">
        <color auto="1"/>
      </left>
      <right style="medium">
        <color auto="1"/>
      </right>
      <top style="medium">
        <color auto="1"/>
      </top>
      <bottom/>
      <diagonal/>
    </border>
    <border>
      <left style="double">
        <color auto="1"/>
      </left>
      <right style="medium">
        <color auto="1"/>
      </right>
      <top/>
      <bottom style="medium">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hair">
        <color auto="1"/>
      </left>
      <right style="medium">
        <color auto="1"/>
      </right>
      <top/>
      <bottom/>
      <diagonal/>
    </border>
    <border>
      <left style="medium">
        <color auto="1"/>
      </left>
      <right/>
      <top style="medium">
        <color auto="1"/>
      </top>
      <bottom style="double">
        <color auto="1"/>
      </bottom>
      <diagonal/>
    </border>
    <border>
      <left/>
      <right style="medium">
        <color auto="1"/>
      </right>
      <top style="medium">
        <color auto="1"/>
      </top>
      <bottom style="double">
        <color auto="1"/>
      </bottom>
      <diagonal/>
    </border>
    <border>
      <left style="hair">
        <color auto="1"/>
      </left>
      <right style="medium">
        <color auto="1"/>
      </right>
      <top style="hair">
        <color auto="1"/>
      </top>
      <bottom style="double">
        <color auto="1"/>
      </bottom>
      <diagonal/>
    </border>
    <border>
      <left/>
      <right/>
      <top style="hair">
        <color auto="1"/>
      </top>
      <bottom style="double">
        <color auto="1"/>
      </bottom>
      <diagonal/>
    </border>
    <border>
      <left/>
      <right/>
      <top style="hair">
        <color auto="1"/>
      </top>
      <bottom style="hair">
        <color auto="1"/>
      </bottom>
      <diagonal/>
    </border>
    <border>
      <left/>
      <right/>
      <top style="hair">
        <color auto="1"/>
      </top>
      <bottom style="medium">
        <color auto="1"/>
      </bottom>
      <diagonal/>
    </border>
    <border>
      <left style="medium">
        <color auto="1"/>
      </left>
      <right/>
      <top style="hair">
        <color auto="1"/>
      </top>
      <bottom style="double">
        <color auto="1"/>
      </bottom>
      <diagonal/>
    </border>
    <border>
      <left/>
      <right style="hair">
        <color auto="1"/>
      </right>
      <top style="hair">
        <color auto="1"/>
      </top>
      <bottom style="double">
        <color auto="1"/>
      </bottom>
      <diagonal/>
    </border>
    <border>
      <left style="medium">
        <color auto="1"/>
      </left>
      <right/>
      <top style="double">
        <color auto="1"/>
      </top>
      <bottom/>
      <diagonal/>
    </border>
    <border>
      <left/>
      <right/>
      <top style="double">
        <color auto="1"/>
      </top>
      <bottom/>
      <diagonal/>
    </border>
    <border>
      <left/>
      <right style="hair">
        <color auto="1"/>
      </right>
      <top style="double">
        <color auto="1"/>
      </top>
      <bottom/>
      <diagonal/>
    </border>
    <border>
      <left style="medium">
        <color auto="1"/>
      </left>
      <right/>
      <top style="hair">
        <color auto="1"/>
      </top>
      <bottom style="hair">
        <color auto="1"/>
      </bottom>
      <diagonal/>
    </border>
    <border>
      <left/>
      <right style="hair">
        <color auto="1"/>
      </right>
      <top style="hair">
        <color auto="1"/>
      </top>
      <bottom style="hair">
        <color auto="1"/>
      </bottom>
      <diagonal/>
    </border>
    <border>
      <left style="medium">
        <color auto="1"/>
      </left>
      <right/>
      <top style="hair">
        <color auto="1"/>
      </top>
      <bottom style="medium">
        <color auto="1"/>
      </bottom>
      <diagonal/>
    </border>
    <border>
      <left/>
      <right style="hair">
        <color auto="1"/>
      </right>
      <top style="hair">
        <color auto="1"/>
      </top>
      <bottom style="medium">
        <color auto="1"/>
      </bottom>
      <diagonal/>
    </border>
    <border>
      <left/>
      <right style="double">
        <color auto="1"/>
      </right>
      <top style="medium">
        <color auto="1"/>
      </top>
      <bottom style="thin">
        <color auto="1"/>
      </bottom>
      <diagonal/>
    </border>
    <border>
      <left style="thin">
        <color auto="1"/>
      </left>
      <right style="thin">
        <color auto="1"/>
      </right>
      <top style="medium">
        <color auto="1"/>
      </top>
      <bottom style="medium">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style="thin">
        <color auto="1"/>
      </left>
      <right style="hair">
        <color auto="1"/>
      </right>
      <top style="medium">
        <color auto="1"/>
      </top>
      <bottom style="thin">
        <color auto="1"/>
      </bottom>
      <diagonal/>
    </border>
    <border>
      <left style="thin">
        <color auto="1"/>
      </left>
      <right style="hair">
        <color auto="1"/>
      </right>
      <top style="thin">
        <color auto="1"/>
      </top>
      <bottom style="medium">
        <color auto="1"/>
      </bottom>
      <diagonal/>
    </border>
    <border>
      <left style="medium">
        <color auto="1"/>
      </left>
      <right style="medium">
        <color auto="1"/>
      </right>
      <top style="medium">
        <color auto="1"/>
      </top>
      <bottom style="hair">
        <color auto="1"/>
      </bottom>
      <diagonal/>
    </border>
    <border>
      <left style="medium">
        <color auto="1"/>
      </left>
      <right style="medium">
        <color auto="1"/>
      </right>
      <top style="hair">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hair">
        <color auto="1"/>
      </right>
      <top/>
      <bottom style="thin">
        <color auto="1"/>
      </bottom>
      <diagonal/>
    </border>
    <border>
      <left/>
      <right style="medium">
        <color auto="1"/>
      </right>
      <top/>
      <bottom style="thin">
        <color auto="1"/>
      </bottom>
      <diagonal/>
    </border>
    <border>
      <left/>
      <right style="medium">
        <color auto="1"/>
      </right>
      <top style="medium">
        <color auto="1"/>
      </top>
      <bottom style="hair">
        <color auto="1"/>
      </bottom>
      <diagonal/>
    </border>
    <border>
      <left/>
      <right style="medium">
        <color auto="1"/>
      </right>
      <top style="hair">
        <color auto="1"/>
      </top>
      <bottom style="medium">
        <color auto="1"/>
      </bottom>
      <diagonal/>
    </border>
    <border>
      <left style="medium">
        <color auto="1"/>
      </left>
      <right style="thin">
        <color auto="1"/>
      </right>
      <top style="medium">
        <color auto="1"/>
      </top>
      <bottom style="hair">
        <color auto="1"/>
      </bottom>
      <diagonal/>
    </border>
    <border>
      <left style="medium">
        <color auto="1"/>
      </left>
      <right style="thin">
        <color auto="1"/>
      </right>
      <top style="hair">
        <color auto="1"/>
      </top>
      <bottom style="medium">
        <color auto="1"/>
      </bottom>
      <diagonal/>
    </border>
    <border>
      <left/>
      <right style="medium">
        <color auto="1"/>
      </right>
      <top style="thin">
        <color auto="1"/>
      </top>
      <bottom/>
      <diagonal/>
    </border>
    <border>
      <left/>
      <right/>
      <top style="thin">
        <color auto="1"/>
      </top>
      <bottom/>
      <diagonal/>
    </border>
    <border>
      <left style="medium">
        <color rgb="FF0070C0"/>
      </left>
      <right style="thin">
        <color auto="1"/>
      </right>
      <top style="medium">
        <color rgb="FF0070C0"/>
      </top>
      <bottom style="thin">
        <color auto="1"/>
      </bottom>
      <diagonal/>
    </border>
    <border>
      <left style="thin">
        <color auto="1"/>
      </left>
      <right style="thin">
        <color auto="1"/>
      </right>
      <top style="medium">
        <color rgb="FF0070C0"/>
      </top>
      <bottom style="thin">
        <color auto="1"/>
      </bottom>
      <diagonal/>
    </border>
    <border>
      <left style="thin">
        <color auto="1"/>
      </left>
      <right style="medium">
        <color rgb="FF0070C0"/>
      </right>
      <top style="medium">
        <color rgb="FF0070C0"/>
      </top>
      <bottom style="thin">
        <color auto="1"/>
      </bottom>
      <diagonal/>
    </border>
    <border>
      <left style="medium">
        <color rgb="FF0070C0"/>
      </left>
      <right style="thin">
        <color auto="1"/>
      </right>
      <top style="thin">
        <color auto="1"/>
      </top>
      <bottom style="thin">
        <color auto="1"/>
      </bottom>
      <diagonal/>
    </border>
    <border>
      <left style="thin">
        <color auto="1"/>
      </left>
      <right style="medium">
        <color rgb="FF0070C0"/>
      </right>
      <top style="thin">
        <color auto="1"/>
      </top>
      <bottom style="thin">
        <color auto="1"/>
      </bottom>
      <diagonal/>
    </border>
    <border>
      <left style="medium">
        <color rgb="FF0070C0"/>
      </left>
      <right style="thin">
        <color auto="1"/>
      </right>
      <top style="thin">
        <color auto="1"/>
      </top>
      <bottom style="medium">
        <color rgb="FF0070C0"/>
      </bottom>
      <diagonal/>
    </border>
    <border>
      <left style="thin">
        <color auto="1"/>
      </left>
      <right style="thin">
        <color auto="1"/>
      </right>
      <top style="thin">
        <color auto="1"/>
      </top>
      <bottom style="medium">
        <color rgb="FF0070C0"/>
      </bottom>
      <diagonal/>
    </border>
    <border>
      <left style="thin">
        <color auto="1"/>
      </left>
      <right style="medium">
        <color rgb="FF0070C0"/>
      </right>
      <top style="thin">
        <color auto="1"/>
      </top>
      <bottom style="medium">
        <color rgb="FF0070C0"/>
      </bottom>
      <diagonal/>
    </border>
    <border>
      <left style="thin">
        <color auto="1"/>
      </left>
      <right style="medium">
        <color auto="1"/>
      </right>
      <top style="hair">
        <color auto="1"/>
      </top>
      <bottom style="hair">
        <color auto="1"/>
      </bottom>
      <diagonal/>
    </border>
    <border>
      <left style="thin">
        <color auto="1"/>
      </left>
      <right style="medium">
        <color auto="1"/>
      </right>
      <top style="hair">
        <color auto="1"/>
      </top>
      <bottom style="medium">
        <color auto="1"/>
      </bottom>
      <diagonal/>
    </border>
    <border>
      <left style="medium">
        <color auto="1"/>
      </left>
      <right/>
      <top/>
      <bottom style="hair">
        <color auto="1"/>
      </bottom>
      <diagonal/>
    </border>
    <border>
      <left/>
      <right/>
      <top/>
      <bottom style="hair">
        <color auto="1"/>
      </bottom>
      <diagonal/>
    </border>
    <border>
      <left style="thin">
        <color auto="1"/>
      </left>
      <right style="medium">
        <color auto="1"/>
      </right>
      <top/>
      <bottom style="hair">
        <color auto="1"/>
      </bottom>
      <diagonal/>
    </border>
    <border>
      <left/>
      <right/>
      <top style="medium">
        <color auto="1"/>
      </top>
      <bottom style="double">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auto="1"/>
      </left>
      <right style="double">
        <color auto="1"/>
      </right>
      <top style="medium">
        <color auto="1"/>
      </top>
      <bottom style="medium">
        <color auto="1"/>
      </bottom>
      <diagonal/>
    </border>
    <border>
      <left style="thin">
        <color auto="1"/>
      </left>
      <right/>
      <top/>
      <bottom style="double">
        <color auto="1"/>
      </bottom>
      <diagonal/>
    </border>
    <border>
      <left style="double">
        <color auto="1"/>
      </left>
      <right style="medium">
        <color auto="1"/>
      </right>
      <top/>
      <bottom style="double">
        <color auto="1"/>
      </bottom>
      <diagonal/>
    </border>
    <border>
      <left style="hair">
        <color auto="1"/>
      </left>
      <right style="thin">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hair">
        <color auto="1"/>
      </right>
      <top style="hair">
        <color auto="1"/>
      </top>
      <bottom style="thin">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right style="thick">
        <color rgb="FFFF0000"/>
      </right>
      <top style="thick">
        <color rgb="FFFF0000"/>
      </top>
      <bottom/>
      <diagonal/>
    </border>
    <border>
      <left/>
      <right/>
      <top style="thick">
        <color rgb="FFFF0000"/>
      </top>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531">
    <xf numFmtId="0" fontId="0" fillId="0" borderId="0" xfId="0">
      <alignment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0" borderId="4" xfId="0" applyBorder="1">
      <alignment vertical="center"/>
    </xf>
    <xf numFmtId="0" fontId="0" fillId="0" borderId="5" xfId="0" applyBorder="1">
      <alignment vertical="center"/>
    </xf>
    <xf numFmtId="0" fontId="0" fillId="0" borderId="7" xfId="0" applyBorder="1">
      <alignment vertical="center"/>
    </xf>
    <xf numFmtId="0" fontId="0" fillId="0" borderId="8" xfId="0" applyBorder="1">
      <alignment vertical="center"/>
    </xf>
    <xf numFmtId="0" fontId="0" fillId="0" borderId="10" xfId="0" applyBorder="1">
      <alignment vertical="center"/>
    </xf>
    <xf numFmtId="0" fontId="0" fillId="0" borderId="11" xfId="0" applyBorder="1">
      <alignment vertical="center"/>
    </xf>
    <xf numFmtId="0" fontId="2" fillId="0" borderId="0" xfId="0" quotePrefix="1" applyFont="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0" borderId="0" xfId="0" applyBorder="1">
      <alignment vertical="center"/>
    </xf>
    <xf numFmtId="0" fontId="0" fillId="0" borderId="22" xfId="0" applyBorder="1">
      <alignment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0" fillId="0" borderId="0" xfId="0" applyAlignment="1">
      <alignment horizontal="center" vertical="center"/>
    </xf>
    <xf numFmtId="0" fontId="0" fillId="0" borderId="4" xfId="0" applyBorder="1" applyAlignment="1">
      <alignment horizontal="center" vertical="center"/>
    </xf>
    <xf numFmtId="0" fontId="0" fillId="0" borderId="7" xfId="0" applyBorder="1" applyAlignment="1">
      <alignment horizontal="center" vertical="center"/>
    </xf>
    <xf numFmtId="0" fontId="0" fillId="0" borderId="10" xfId="0" applyBorder="1" applyAlignment="1">
      <alignment horizontal="center" vertical="center"/>
    </xf>
    <xf numFmtId="0" fontId="0" fillId="0" borderId="33" xfId="0" applyBorder="1">
      <alignment vertical="center"/>
    </xf>
    <xf numFmtId="0" fontId="0" fillId="0" borderId="34" xfId="0" applyBorder="1">
      <alignment vertical="center"/>
    </xf>
    <xf numFmtId="0" fontId="0" fillId="0" borderId="35" xfId="0" applyBorder="1">
      <alignment vertical="center"/>
    </xf>
    <xf numFmtId="0" fontId="0" fillId="0" borderId="0" xfId="0" applyFill="1" applyBorder="1">
      <alignment vertical="center"/>
    </xf>
    <xf numFmtId="0" fontId="0" fillId="0" borderId="0" xfId="0" applyFill="1" applyBorder="1" applyAlignment="1">
      <alignment horizontal="center" vertical="center"/>
    </xf>
    <xf numFmtId="0" fontId="2" fillId="0" borderId="0" xfId="0" quotePrefix="1" applyFont="1" applyFill="1" applyBorder="1">
      <alignment vertical="center"/>
    </xf>
    <xf numFmtId="0" fontId="0" fillId="2" borderId="40" xfId="0" applyFill="1" applyBorder="1" applyAlignment="1">
      <alignment horizontal="center" vertical="center"/>
    </xf>
    <xf numFmtId="0" fontId="0" fillId="2" borderId="11" xfId="0" applyFill="1" applyBorder="1" applyAlignment="1">
      <alignment horizontal="center" vertical="center"/>
    </xf>
    <xf numFmtId="0" fontId="0" fillId="2" borderId="31" xfId="0" applyFill="1" applyBorder="1" applyAlignment="1">
      <alignment horizontal="center" vertical="center"/>
    </xf>
    <xf numFmtId="176" fontId="0" fillId="0" borderId="33" xfId="0" applyNumberFormat="1" applyBorder="1" applyAlignment="1">
      <alignment horizontal="center" vertical="center"/>
    </xf>
    <xf numFmtId="176" fontId="0" fillId="0" borderId="34" xfId="0" applyNumberFormat="1" applyBorder="1" applyAlignment="1">
      <alignment horizontal="center" vertical="center"/>
    </xf>
    <xf numFmtId="176" fontId="0" fillId="0" borderId="35" xfId="0" applyNumberFormat="1" applyBorder="1" applyAlignment="1">
      <alignment horizontal="center" vertical="center"/>
    </xf>
    <xf numFmtId="176" fontId="0" fillId="0" borderId="19" xfId="0" applyNumberFormat="1" applyFill="1" applyBorder="1" applyAlignment="1">
      <alignment horizontal="center" vertical="center"/>
    </xf>
    <xf numFmtId="176" fontId="0" fillId="0" borderId="6" xfId="0" applyNumberFormat="1" applyBorder="1" applyAlignment="1">
      <alignment horizontal="center" vertical="center"/>
    </xf>
    <xf numFmtId="176" fontId="0" fillId="0" borderId="9" xfId="0" applyNumberFormat="1" applyBorder="1" applyAlignment="1">
      <alignment horizontal="center" vertical="center"/>
    </xf>
    <xf numFmtId="176" fontId="0" fillId="0" borderId="12" xfId="0" applyNumberFormat="1" applyBorder="1" applyAlignment="1">
      <alignment horizontal="center" vertical="center"/>
    </xf>
    <xf numFmtId="176" fontId="0" fillId="0" borderId="0" xfId="0" applyNumberFormat="1" applyAlignment="1">
      <alignment horizontal="center" vertical="center"/>
    </xf>
    <xf numFmtId="1" fontId="0" fillId="0" borderId="26" xfId="0" applyNumberFormat="1" applyBorder="1" applyAlignment="1">
      <alignment horizontal="center" vertical="center"/>
    </xf>
    <xf numFmtId="1" fontId="0" fillId="0" borderId="52" xfId="0" applyNumberFormat="1" applyBorder="1" applyAlignment="1">
      <alignment horizontal="center" vertical="center"/>
    </xf>
    <xf numFmtId="1" fontId="0" fillId="0" borderId="27" xfId="0" applyNumberFormat="1" applyBorder="1" applyAlignment="1">
      <alignment horizontal="center" vertical="center"/>
    </xf>
    <xf numFmtId="1" fontId="0" fillId="0" borderId="53" xfId="0" applyNumberFormat="1" applyBorder="1" applyAlignment="1">
      <alignment horizontal="center" vertical="center"/>
    </xf>
    <xf numFmtId="1" fontId="0" fillId="0" borderId="28" xfId="0" applyNumberFormat="1" applyBorder="1" applyAlignment="1">
      <alignment horizontal="center" vertical="center"/>
    </xf>
    <xf numFmtId="1" fontId="0" fillId="0" borderId="51" xfId="0" applyNumberFormat="1" applyBorder="1" applyAlignment="1">
      <alignment horizontal="center" vertical="center"/>
    </xf>
    <xf numFmtId="1" fontId="0" fillId="0" borderId="0" xfId="0" applyNumberFormat="1" applyAlignment="1">
      <alignment horizontal="center" vertical="center"/>
    </xf>
    <xf numFmtId="177" fontId="0" fillId="0" borderId="5" xfId="0" applyNumberFormat="1" applyBorder="1" applyAlignment="1">
      <alignment horizontal="center" vertical="center"/>
    </xf>
    <xf numFmtId="177" fontId="0" fillId="0" borderId="29" xfId="0" applyNumberFormat="1" applyBorder="1" applyAlignment="1">
      <alignment horizontal="center" vertical="center"/>
    </xf>
    <xf numFmtId="177" fontId="0" fillId="0" borderId="8" xfId="0" applyNumberFormat="1" applyBorder="1" applyAlignment="1">
      <alignment horizontal="center" vertical="center"/>
    </xf>
    <xf numFmtId="177" fontId="0" fillId="0" borderId="30" xfId="0" applyNumberFormat="1" applyBorder="1" applyAlignment="1">
      <alignment horizontal="center" vertical="center"/>
    </xf>
    <xf numFmtId="177" fontId="0" fillId="0" borderId="11" xfId="0" applyNumberFormat="1" applyBorder="1" applyAlignment="1">
      <alignment horizontal="center" vertical="center"/>
    </xf>
    <xf numFmtId="177" fontId="0" fillId="0" borderId="31" xfId="0" applyNumberFormat="1" applyBorder="1" applyAlignment="1">
      <alignment horizontal="center" vertical="center"/>
    </xf>
    <xf numFmtId="177" fontId="0" fillId="0" borderId="0" xfId="0" applyNumberFormat="1" applyAlignment="1">
      <alignment horizontal="center" vertical="center"/>
    </xf>
    <xf numFmtId="2" fontId="0" fillId="0" borderId="33" xfId="0" applyNumberFormat="1" applyBorder="1" applyAlignment="1">
      <alignment horizontal="center" vertical="center"/>
    </xf>
    <xf numFmtId="2" fontId="0" fillId="0" borderId="34" xfId="0" applyNumberFormat="1" applyBorder="1" applyAlignment="1">
      <alignment horizontal="center" vertical="center"/>
    </xf>
    <xf numFmtId="2" fontId="0" fillId="0" borderId="35" xfId="0" applyNumberFormat="1" applyBorder="1" applyAlignment="1">
      <alignment horizontal="center" vertical="center"/>
    </xf>
    <xf numFmtId="2" fontId="0" fillId="0" borderId="0" xfId="0" applyNumberFormat="1" applyAlignment="1">
      <alignment horizontal="center" vertical="center"/>
    </xf>
    <xf numFmtId="1" fontId="4" fillId="0" borderId="36" xfId="0" applyNumberFormat="1" applyFont="1" applyBorder="1" applyAlignment="1">
      <alignment horizontal="center" vertical="center"/>
    </xf>
    <xf numFmtId="1" fontId="4" fillId="0" borderId="37" xfId="0" applyNumberFormat="1" applyFont="1" applyBorder="1" applyAlignment="1">
      <alignment horizontal="center" vertical="center"/>
    </xf>
    <xf numFmtId="1" fontId="4" fillId="0" borderId="38" xfId="0" applyNumberFormat="1" applyFont="1" applyBorder="1" applyAlignment="1">
      <alignment horizontal="center" vertical="center"/>
    </xf>
    <xf numFmtId="1" fontId="4" fillId="0" borderId="0" xfId="0" applyNumberFormat="1" applyFont="1" applyAlignment="1">
      <alignment horizontal="center" vertical="center"/>
    </xf>
    <xf numFmtId="177" fontId="4" fillId="0" borderId="36" xfId="0" applyNumberFormat="1" applyFont="1" applyBorder="1" applyAlignment="1">
      <alignment horizontal="center" vertical="center"/>
    </xf>
    <xf numFmtId="177" fontId="4" fillId="0" borderId="37" xfId="0" applyNumberFormat="1" applyFont="1" applyBorder="1" applyAlignment="1">
      <alignment horizontal="center" vertical="center"/>
    </xf>
    <xf numFmtId="177" fontId="4" fillId="0" borderId="38" xfId="0" applyNumberFormat="1" applyFont="1" applyBorder="1" applyAlignment="1">
      <alignment horizontal="center" vertical="center"/>
    </xf>
    <xf numFmtId="177" fontId="4" fillId="0" borderId="0" xfId="0" applyNumberFormat="1" applyFont="1" applyAlignment="1">
      <alignment horizontal="center" vertical="center"/>
    </xf>
    <xf numFmtId="2" fontId="4" fillId="0" borderId="52" xfId="0" applyNumberFormat="1" applyFont="1" applyBorder="1" applyAlignment="1">
      <alignment horizontal="center" vertical="center"/>
    </xf>
    <xf numFmtId="2" fontId="4" fillId="0" borderId="53" xfId="0" applyNumberFormat="1" applyFont="1" applyBorder="1" applyAlignment="1">
      <alignment horizontal="center" vertical="center"/>
    </xf>
    <xf numFmtId="2" fontId="4" fillId="0" borderId="51" xfId="0" applyNumberFormat="1" applyFont="1" applyBorder="1" applyAlignment="1">
      <alignment horizontal="center" vertical="center"/>
    </xf>
    <xf numFmtId="2" fontId="4" fillId="0" borderId="0" xfId="0" applyNumberFormat="1" applyFont="1" applyAlignment="1">
      <alignment horizontal="center" vertical="center"/>
    </xf>
    <xf numFmtId="176" fontId="4" fillId="0" borderId="60" xfId="0" applyNumberFormat="1" applyFont="1" applyBorder="1" applyAlignment="1">
      <alignment horizontal="center" vertical="center"/>
    </xf>
    <xf numFmtId="176" fontId="4" fillId="0" borderId="61" xfId="0" applyNumberFormat="1" applyFont="1" applyBorder="1" applyAlignment="1">
      <alignment horizontal="center" vertical="center"/>
    </xf>
    <xf numFmtId="176" fontId="4" fillId="0" borderId="62" xfId="0" applyNumberFormat="1" applyFont="1" applyBorder="1" applyAlignment="1">
      <alignment horizontal="center" vertical="center"/>
    </xf>
    <xf numFmtId="176" fontId="4" fillId="0" borderId="0" xfId="0" applyNumberFormat="1" applyFont="1" applyAlignment="1">
      <alignment horizontal="center" vertical="center"/>
    </xf>
    <xf numFmtId="0" fontId="0" fillId="0" borderId="0" xfId="0" applyAlignment="1">
      <alignment horizontal="left" vertical="center"/>
    </xf>
    <xf numFmtId="0" fontId="0" fillId="0" borderId="33" xfId="0" applyBorder="1" applyAlignment="1">
      <alignment horizontal="center" vertical="center"/>
    </xf>
    <xf numFmtId="0" fontId="0" fillId="0" borderId="64" xfId="0" applyBorder="1" applyAlignment="1">
      <alignment horizontal="center" vertical="center"/>
    </xf>
    <xf numFmtId="0" fontId="0" fillId="0" borderId="6" xfId="0" applyBorder="1" applyAlignment="1">
      <alignment horizontal="center" vertical="center"/>
    </xf>
    <xf numFmtId="0" fontId="0" fillId="0" borderId="34" xfId="0" applyBorder="1" applyAlignment="1">
      <alignment horizontal="center" vertical="center"/>
    </xf>
    <xf numFmtId="0" fontId="0" fillId="0" borderId="65" xfId="0" applyBorder="1" applyAlignment="1">
      <alignment horizontal="center" vertical="center"/>
    </xf>
    <xf numFmtId="0" fontId="0" fillId="0" borderId="9" xfId="0" applyBorder="1" applyAlignment="1">
      <alignment horizontal="center" vertical="center"/>
    </xf>
    <xf numFmtId="0" fontId="0" fillId="0" borderId="35" xfId="0" applyBorder="1" applyAlignment="1">
      <alignment horizontal="center" vertical="center"/>
    </xf>
    <xf numFmtId="0" fontId="0" fillId="0" borderId="66" xfId="0" applyBorder="1" applyAlignment="1">
      <alignment horizontal="center" vertical="center"/>
    </xf>
    <xf numFmtId="0" fontId="0" fillId="0" borderId="12" xfId="0" applyBorder="1" applyAlignment="1">
      <alignment horizontal="center" vertical="center"/>
    </xf>
    <xf numFmtId="0" fontId="0" fillId="0" borderId="60" xfId="0"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0" fontId="0" fillId="0" borderId="39"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11" xfId="0" applyBorder="1" applyAlignment="1">
      <alignment horizontal="center" vertical="center"/>
    </xf>
    <xf numFmtId="0" fontId="0" fillId="0" borderId="21" xfId="0" applyBorder="1" applyAlignment="1">
      <alignment horizontal="right" vertical="center"/>
    </xf>
    <xf numFmtId="0" fontId="0" fillId="0" borderId="0" xfId="0" applyBorder="1" applyAlignment="1">
      <alignment horizontal="center" vertical="center"/>
    </xf>
    <xf numFmtId="0" fontId="4" fillId="0" borderId="21" xfId="0" applyFont="1" applyBorder="1">
      <alignment vertical="center"/>
    </xf>
    <xf numFmtId="0" fontId="4" fillId="0" borderId="23" xfId="0" applyFont="1" applyBorder="1">
      <alignment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3" borderId="12" xfId="0" applyFill="1" applyBorder="1" applyAlignment="1">
      <alignment horizontal="center"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28" xfId="0" applyFill="1" applyBorder="1" applyAlignment="1">
      <alignment horizontal="center" vertical="center"/>
    </xf>
    <xf numFmtId="0" fontId="0" fillId="3" borderId="51" xfId="0" applyFill="1" applyBorder="1" applyAlignment="1">
      <alignment horizontal="center" vertical="center" wrapText="1"/>
    </xf>
    <xf numFmtId="0" fontId="0" fillId="3" borderId="38" xfId="0" applyFill="1" applyBorder="1" applyAlignment="1">
      <alignment horizontal="center" vertical="center" wrapText="1"/>
    </xf>
    <xf numFmtId="0" fontId="0" fillId="3" borderId="11" xfId="0" applyFill="1" applyBorder="1" applyAlignment="1">
      <alignment horizontal="center" vertical="center"/>
    </xf>
    <xf numFmtId="0" fontId="0" fillId="3" borderId="31" xfId="0" applyFill="1" applyBorder="1" applyAlignment="1">
      <alignment horizontal="center" vertical="center"/>
    </xf>
    <xf numFmtId="0" fontId="0" fillId="3" borderId="35" xfId="0" applyFill="1" applyBorder="1" applyAlignment="1">
      <alignment horizontal="center" vertical="center"/>
    </xf>
    <xf numFmtId="0" fontId="0" fillId="3" borderId="38" xfId="0" applyFill="1" applyBorder="1" applyAlignment="1">
      <alignment horizontal="center" vertical="center"/>
    </xf>
    <xf numFmtId="0" fontId="0" fillId="0" borderId="0" xfId="0" applyAlignment="1">
      <alignment vertical="center"/>
    </xf>
    <xf numFmtId="0" fontId="0" fillId="0" borderId="0" xfId="0" applyBorder="1" applyAlignment="1">
      <alignment horizontal="right" vertical="center"/>
    </xf>
    <xf numFmtId="0" fontId="0" fillId="0" borderId="0" xfId="0" applyBorder="1" applyAlignment="1">
      <alignment horizontal="left" vertical="center" shrinkToFit="1"/>
    </xf>
    <xf numFmtId="0" fontId="0" fillId="0" borderId="24" xfId="0" applyBorder="1" applyAlignment="1">
      <alignment horizontal="left" vertical="center" shrinkToFit="1"/>
    </xf>
    <xf numFmtId="0" fontId="0" fillId="0" borderId="0" xfId="0" applyBorder="1" applyAlignment="1">
      <alignment vertical="center" shrinkToFit="1"/>
    </xf>
    <xf numFmtId="0" fontId="0" fillId="0" borderId="22" xfId="0" applyBorder="1" applyAlignment="1">
      <alignment vertical="center" shrinkToFit="1"/>
    </xf>
    <xf numFmtId="0" fontId="0" fillId="0" borderId="0" xfId="0" applyBorder="1" applyAlignment="1">
      <alignment horizontal="center" vertical="center" shrinkToFit="1"/>
    </xf>
    <xf numFmtId="0" fontId="4" fillId="0" borderId="0" xfId="0" applyFont="1">
      <alignment vertical="center"/>
    </xf>
    <xf numFmtId="0" fontId="4" fillId="0" borderId="0" xfId="0" applyFont="1" applyAlignment="1">
      <alignment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4" fillId="0" borderId="76" xfId="0" applyFont="1" applyBorder="1">
      <alignment vertical="center"/>
    </xf>
    <xf numFmtId="0" fontId="4" fillId="0" borderId="78" xfId="0" applyFont="1" applyBorder="1">
      <alignment vertical="center"/>
    </xf>
    <xf numFmtId="0" fontId="0" fillId="0" borderId="75" xfId="0" applyBorder="1" applyAlignment="1">
      <alignment horizontal="right" vertical="center"/>
    </xf>
    <xf numFmtId="0" fontId="0" fillId="0" borderId="77" xfId="0" applyBorder="1" applyAlignment="1">
      <alignment horizontal="right" vertical="center"/>
    </xf>
    <xf numFmtId="0" fontId="7" fillId="0" borderId="0" xfId="0" applyFont="1">
      <alignment vertical="center"/>
    </xf>
    <xf numFmtId="0" fontId="4" fillId="0" borderId="81" xfId="0" applyFont="1" applyBorder="1" applyAlignment="1">
      <alignment horizontal="center" vertical="center"/>
    </xf>
    <xf numFmtId="0" fontId="4" fillId="0" borderId="82" xfId="0" applyFont="1" applyBorder="1" applyAlignment="1">
      <alignment horizontal="center" vertical="center"/>
    </xf>
    <xf numFmtId="0" fontId="4" fillId="0" borderId="83" xfId="0" applyFont="1" applyBorder="1" applyAlignment="1">
      <alignment horizontal="center" vertical="center"/>
    </xf>
    <xf numFmtId="0" fontId="0" fillId="0" borderId="86" xfId="0" applyBorder="1" applyAlignment="1">
      <alignment horizontal="center" vertical="center"/>
    </xf>
    <xf numFmtId="0" fontId="4" fillId="0" borderId="0" xfId="0" applyFont="1" applyBorder="1">
      <alignment vertical="center"/>
    </xf>
    <xf numFmtId="0" fontId="0" fillId="0" borderId="0" xfId="0" applyBorder="1" applyAlignment="1">
      <alignment vertical="center"/>
    </xf>
    <xf numFmtId="0" fontId="0" fillId="0" borderId="88" xfId="0" applyBorder="1" applyAlignment="1">
      <alignment horizontal="center" vertical="center"/>
    </xf>
    <xf numFmtId="0" fontId="0" fillId="0" borderId="89" xfId="0" applyBorder="1" applyAlignment="1">
      <alignment horizontal="center" vertical="center"/>
    </xf>
    <xf numFmtId="0" fontId="0" fillId="0" borderId="92" xfId="0" applyBorder="1" applyAlignment="1">
      <alignment horizontal="right" vertical="center"/>
    </xf>
    <xf numFmtId="0" fontId="0" fillId="0" borderId="93" xfId="0" applyBorder="1" applyAlignment="1">
      <alignment horizontal="center" vertical="center"/>
    </xf>
    <xf numFmtId="0" fontId="0" fillId="0" borderId="94" xfId="0" applyBorder="1" applyAlignment="1">
      <alignment horizontal="right" vertical="center"/>
    </xf>
    <xf numFmtId="0" fontId="0" fillId="0" borderId="95" xfId="0" applyBorder="1" applyAlignment="1">
      <alignment horizontal="right" vertical="center"/>
    </xf>
    <xf numFmtId="0" fontId="0" fillId="0" borderId="96" xfId="0" applyBorder="1" applyAlignment="1">
      <alignment horizontal="right" vertical="center"/>
    </xf>
    <xf numFmtId="0" fontId="0" fillId="0" borderId="97" xfId="0" applyBorder="1" applyAlignment="1">
      <alignment horizontal="right" vertical="center"/>
    </xf>
    <xf numFmtId="0" fontId="0" fillId="0" borderId="98" xfId="0" applyBorder="1" applyAlignment="1">
      <alignment horizontal="right"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26" xfId="0" applyBorder="1" applyAlignment="1">
      <alignment horizontal="center" vertical="center"/>
    </xf>
    <xf numFmtId="0" fontId="0" fillId="4" borderId="11" xfId="0" applyFill="1" applyBorder="1" applyAlignment="1">
      <alignment horizontal="center" vertical="center"/>
    </xf>
    <xf numFmtId="0" fontId="0" fillId="4" borderId="12" xfId="0" applyFill="1" applyBorder="1" applyAlignment="1">
      <alignment horizontal="center" vertical="center"/>
    </xf>
    <xf numFmtId="0" fontId="0" fillId="0" borderId="0" xfId="0" applyFill="1" applyBorder="1" applyAlignment="1">
      <alignment vertical="center"/>
    </xf>
    <xf numFmtId="0" fontId="0" fillId="2" borderId="105" xfId="0" applyFill="1" applyBorder="1" applyAlignment="1">
      <alignment horizontal="center" vertical="center"/>
    </xf>
    <xf numFmtId="0" fontId="0" fillId="0" borderId="106" xfId="0" applyBorder="1" applyAlignment="1">
      <alignment horizontal="center" vertical="center"/>
    </xf>
    <xf numFmtId="0" fontId="0" fillId="0" borderId="49" xfId="0" applyBorder="1" applyAlignment="1">
      <alignment horizontal="center" vertical="center"/>
    </xf>
    <xf numFmtId="0" fontId="0" fillId="0" borderId="101" xfId="0" applyBorder="1" applyAlignment="1">
      <alignment horizontal="center" vertical="center"/>
    </xf>
    <xf numFmtId="0" fontId="0" fillId="0" borderId="102" xfId="0" applyBorder="1" applyAlignment="1">
      <alignment horizontal="center" vertical="center"/>
    </xf>
    <xf numFmtId="0" fontId="0" fillId="0" borderId="107" xfId="0" applyBorder="1">
      <alignment vertical="center"/>
    </xf>
    <xf numFmtId="0" fontId="0" fillId="0" borderId="108" xfId="0" applyBorder="1">
      <alignment vertical="center"/>
    </xf>
    <xf numFmtId="0" fontId="0" fillId="0" borderId="108" xfId="0" applyBorder="1" applyAlignment="1">
      <alignment horizontal="center" vertical="center"/>
    </xf>
    <xf numFmtId="0" fontId="0" fillId="0" borderId="109" xfId="0" applyBorder="1" applyAlignment="1">
      <alignment horizontal="center" vertical="center"/>
    </xf>
    <xf numFmtId="0" fontId="0" fillId="0" borderId="111" xfId="0" applyBorder="1" applyAlignment="1">
      <alignment horizontal="center" vertical="center"/>
    </xf>
    <xf numFmtId="0" fontId="0" fillId="2" borderId="112" xfId="0" applyFill="1" applyBorder="1" applyAlignment="1">
      <alignment horizontal="center" vertical="center"/>
    </xf>
    <xf numFmtId="0" fontId="0" fillId="0" borderId="113" xfId="0" applyBorder="1" applyAlignment="1">
      <alignment horizontal="center" vertical="center"/>
    </xf>
    <xf numFmtId="0" fontId="0" fillId="2" borderId="114" xfId="0" applyFill="1" applyBorder="1" applyAlignment="1">
      <alignment horizontal="center" vertical="center"/>
    </xf>
    <xf numFmtId="0" fontId="0" fillId="0" borderId="115" xfId="0" applyBorder="1" applyAlignment="1">
      <alignment horizontal="center" vertical="center"/>
    </xf>
    <xf numFmtId="0" fontId="0" fillId="0" borderId="0" xfId="0" applyFill="1" applyBorder="1" applyAlignment="1">
      <alignment horizontal="left" vertical="center"/>
    </xf>
    <xf numFmtId="0" fontId="0" fillId="0" borderId="20" xfId="0" applyFill="1" applyBorder="1">
      <alignment vertical="center"/>
    </xf>
    <xf numFmtId="0" fontId="0" fillId="0" borderId="22" xfId="0" applyFill="1" applyBorder="1">
      <alignment vertical="center"/>
    </xf>
    <xf numFmtId="0" fontId="0" fillId="0" borderId="22" xfId="0" applyFill="1" applyBorder="1" applyAlignment="1">
      <alignment horizontal="center" vertical="center"/>
    </xf>
    <xf numFmtId="0" fontId="0" fillId="2" borderId="85" xfId="0" applyFill="1" applyBorder="1" applyAlignment="1">
      <alignment horizontal="center" vertical="center"/>
    </xf>
    <xf numFmtId="0" fontId="0" fillId="0" borderId="107" xfId="0" applyBorder="1" applyAlignment="1">
      <alignment horizontal="center" vertical="center"/>
    </xf>
    <xf numFmtId="0" fontId="0" fillId="0" borderId="116" xfId="0" applyBorder="1" applyAlignment="1">
      <alignment horizontal="center" vertical="center"/>
    </xf>
    <xf numFmtId="0" fontId="0" fillId="0" borderId="117" xfId="0" applyFill="1" applyBorder="1" applyAlignment="1">
      <alignment horizontal="center" vertical="center"/>
    </xf>
    <xf numFmtId="0" fontId="0" fillId="2" borderId="1" xfId="0" applyFill="1" applyBorder="1" applyAlignment="1">
      <alignment horizontal="center" vertical="center" wrapText="1"/>
    </xf>
    <xf numFmtId="0" fontId="0" fillId="2" borderId="2" xfId="0" applyFill="1" applyBorder="1" applyAlignment="1">
      <alignment horizontal="center" vertical="center" wrapText="1"/>
    </xf>
    <xf numFmtId="0" fontId="0" fillId="0" borderId="0" xfId="0" applyFill="1" applyBorder="1" applyAlignment="1">
      <alignment horizontal="center" vertical="center" wrapText="1"/>
    </xf>
    <xf numFmtId="0" fontId="0" fillId="2" borderId="85" xfId="0" applyFill="1" applyBorder="1" applyAlignment="1">
      <alignment horizontal="center" vertical="center" wrapText="1"/>
    </xf>
    <xf numFmtId="0" fontId="0" fillId="2" borderId="3" xfId="0" applyFill="1" applyBorder="1" applyAlignment="1">
      <alignment horizontal="center" vertical="center" shrinkToFit="1"/>
    </xf>
    <xf numFmtId="0" fontId="0" fillId="2" borderId="1" xfId="0" applyFill="1" applyBorder="1" applyAlignment="1">
      <alignment horizontal="center" vertical="center" shrinkToFit="1"/>
    </xf>
    <xf numFmtId="0" fontId="0" fillId="0" borderId="0" xfId="0" applyAlignment="1">
      <alignment horizontal="right" vertical="center"/>
    </xf>
    <xf numFmtId="0" fontId="0" fillId="3" borderId="2" xfId="0" applyFill="1" applyBorder="1" applyAlignment="1">
      <alignment horizontal="center" vertical="center" wrapText="1"/>
    </xf>
    <xf numFmtId="0" fontId="0" fillId="3" borderId="3" xfId="0" applyFill="1" applyBorder="1" applyAlignment="1">
      <alignment horizontal="center" vertical="center" shrinkToFit="1"/>
    </xf>
    <xf numFmtId="0" fontId="7" fillId="0" borderId="21" xfId="0" applyFont="1" applyBorder="1">
      <alignment vertical="center"/>
    </xf>
    <xf numFmtId="0" fontId="4" fillId="0" borderId="118" xfId="0" applyFont="1" applyFill="1" applyBorder="1" applyAlignment="1">
      <alignment vertical="center"/>
    </xf>
    <xf numFmtId="0" fontId="4" fillId="0" borderId="119" xfId="0" applyFont="1" applyFill="1" applyBorder="1" applyAlignment="1">
      <alignment vertical="center"/>
    </xf>
    <xf numFmtId="0" fontId="4" fillId="0" borderId="120" xfId="0" applyFont="1" applyFill="1" applyBorder="1" applyAlignment="1">
      <alignment vertical="center"/>
    </xf>
    <xf numFmtId="0" fontId="4" fillId="0" borderId="121" xfId="0" applyFont="1" applyFill="1" applyBorder="1" applyAlignment="1">
      <alignment vertical="center"/>
    </xf>
    <xf numFmtId="0" fontId="4" fillId="0" borderId="8" xfId="0" applyFont="1" applyFill="1" applyBorder="1" applyAlignment="1">
      <alignment vertical="center"/>
    </xf>
    <xf numFmtId="0" fontId="4" fillId="0" borderId="122" xfId="0" applyFont="1" applyFill="1" applyBorder="1" applyAlignment="1">
      <alignment vertical="center"/>
    </xf>
    <xf numFmtId="0" fontId="4" fillId="0" borderId="123" xfId="0" applyFont="1" applyFill="1" applyBorder="1" applyAlignment="1">
      <alignment vertical="center"/>
    </xf>
    <xf numFmtId="0" fontId="4" fillId="0" borderId="124" xfId="0" applyFont="1" applyFill="1" applyBorder="1" applyAlignment="1">
      <alignment vertical="center"/>
    </xf>
    <xf numFmtId="0" fontId="4" fillId="0" borderId="125" xfId="0" applyFont="1" applyFill="1" applyBorder="1" applyAlignment="1">
      <alignment vertical="center"/>
    </xf>
    <xf numFmtId="0" fontId="0" fillId="2" borderId="75" xfId="0" applyFill="1" applyBorder="1" applyAlignment="1">
      <alignment horizontal="right" vertical="center"/>
    </xf>
    <xf numFmtId="0" fontId="0" fillId="2" borderId="77" xfId="0" applyFill="1" applyBorder="1" applyAlignment="1">
      <alignment horizontal="right" vertical="center"/>
    </xf>
    <xf numFmtId="0" fontId="0" fillId="0" borderId="21" xfId="0" applyBorder="1" applyAlignment="1">
      <alignment horizontal="left" vertical="center"/>
    </xf>
    <xf numFmtId="0" fontId="0" fillId="2" borderId="32" xfId="0" applyFill="1" applyBorder="1" applyAlignment="1">
      <alignment horizontal="center" vertical="center" shrinkToFit="1"/>
    </xf>
    <xf numFmtId="0" fontId="0" fillId="3" borderId="32" xfId="0" applyFill="1" applyBorder="1" applyAlignment="1">
      <alignment horizontal="center" vertical="center" shrinkToFit="1"/>
    </xf>
    <xf numFmtId="0" fontId="0" fillId="0" borderId="88" xfId="0" applyBorder="1" applyAlignment="1">
      <alignment horizontal="left" vertical="center"/>
    </xf>
    <xf numFmtId="0" fontId="0" fillId="0" borderId="126" xfId="0" applyBorder="1" applyAlignment="1">
      <alignment horizontal="center" vertical="center"/>
    </xf>
    <xf numFmtId="0" fontId="0" fillId="0" borderId="89" xfId="0" applyBorder="1" applyAlignment="1">
      <alignment horizontal="left" vertical="center"/>
    </xf>
    <xf numFmtId="0" fontId="0" fillId="0" borderId="127" xfId="0" applyBorder="1" applyAlignment="1">
      <alignment horizontal="center" vertical="center"/>
    </xf>
    <xf numFmtId="0" fontId="0" fillId="0" borderId="128" xfId="0" applyBorder="1" applyAlignment="1">
      <alignment horizontal="right" vertical="center"/>
    </xf>
    <xf numFmtId="0" fontId="0" fillId="0" borderId="129" xfId="0" applyBorder="1" applyAlignment="1">
      <alignment horizontal="center" vertical="center"/>
    </xf>
    <xf numFmtId="0" fontId="0" fillId="0" borderId="129" xfId="0" applyBorder="1" applyAlignment="1">
      <alignment horizontal="left" vertical="center"/>
    </xf>
    <xf numFmtId="0" fontId="0" fillId="0" borderId="130" xfId="0" applyBorder="1" applyAlignment="1">
      <alignment horizontal="center" vertical="center"/>
    </xf>
    <xf numFmtId="0" fontId="0" fillId="2" borderId="40" xfId="0" applyFill="1" applyBorder="1" applyAlignment="1">
      <alignment horizontal="center" vertical="center" wrapText="1"/>
    </xf>
    <xf numFmtId="0" fontId="0" fillId="0" borderId="5" xfId="0" applyNumberFormat="1" applyBorder="1">
      <alignment vertical="center"/>
    </xf>
    <xf numFmtId="0" fontId="0" fillId="0" borderId="6" xfId="0" applyNumberFormat="1" applyBorder="1">
      <alignment vertical="center"/>
    </xf>
    <xf numFmtId="0" fontId="0" fillId="0" borderId="8" xfId="0" applyNumberFormat="1" applyBorder="1">
      <alignment vertical="center"/>
    </xf>
    <xf numFmtId="0" fontId="0" fillId="0" borderId="9" xfId="0" applyNumberFormat="1" applyBorder="1">
      <alignment vertical="center"/>
    </xf>
    <xf numFmtId="0" fontId="0" fillId="0" borderId="11" xfId="0" applyNumberFormat="1" applyBorder="1">
      <alignment vertical="center"/>
    </xf>
    <xf numFmtId="0" fontId="0" fillId="0" borderId="12" xfId="0" applyNumberFormat="1" applyBorder="1">
      <alignment vertical="center"/>
    </xf>
    <xf numFmtId="0" fontId="0" fillId="0" borderId="100" xfId="0" applyNumberFormat="1" applyFill="1" applyBorder="1">
      <alignment vertical="center"/>
    </xf>
    <xf numFmtId="0" fontId="0" fillId="0" borderId="13" xfId="0" applyNumberFormat="1" applyFill="1" applyBorder="1">
      <alignment vertical="center"/>
    </xf>
    <xf numFmtId="0" fontId="0" fillId="0" borderId="137" xfId="0" applyBorder="1">
      <alignment vertical="center"/>
    </xf>
    <xf numFmtId="0" fontId="0" fillId="0" borderId="138" xfId="0" applyBorder="1">
      <alignment vertical="center"/>
    </xf>
    <xf numFmtId="0" fontId="0" fillId="0" borderId="139" xfId="0" applyBorder="1">
      <alignment vertical="center"/>
    </xf>
    <xf numFmtId="0" fontId="0" fillId="0" borderId="140" xfId="0" applyBorder="1">
      <alignment vertical="center"/>
    </xf>
    <xf numFmtId="0" fontId="0" fillId="0" borderId="141" xfId="0" applyBorder="1">
      <alignment vertical="center"/>
    </xf>
    <xf numFmtId="0" fontId="0" fillId="0" borderId="142" xfId="0" applyBorder="1">
      <alignment vertical="center"/>
    </xf>
    <xf numFmtId="0" fontId="0" fillId="0" borderId="143" xfId="0" applyBorder="1">
      <alignment vertical="center"/>
    </xf>
    <xf numFmtId="0" fontId="0" fillId="0" borderId="144" xfId="0" applyBorder="1">
      <alignment vertical="center"/>
    </xf>
    <xf numFmtId="9" fontId="0" fillId="2" borderId="43" xfId="1" applyFont="1" applyFill="1" applyBorder="1" applyAlignment="1">
      <alignment horizontal="center" vertical="center" wrapText="1"/>
    </xf>
    <xf numFmtId="9" fontId="0" fillId="2" borderId="43" xfId="1" applyFont="1" applyFill="1" applyBorder="1" applyAlignment="1">
      <alignment horizontal="center" vertical="center"/>
    </xf>
    <xf numFmtId="177" fontId="0" fillId="0" borderId="5" xfId="0" applyNumberFormat="1" applyBorder="1">
      <alignment vertical="center"/>
    </xf>
    <xf numFmtId="177" fontId="0" fillId="0" borderId="16" xfId="0" applyNumberFormat="1" applyBorder="1">
      <alignment vertical="center"/>
    </xf>
    <xf numFmtId="0" fontId="0" fillId="0" borderId="54" xfId="0" applyNumberFormat="1" applyFill="1" applyBorder="1">
      <alignment vertical="center"/>
    </xf>
    <xf numFmtId="0" fontId="0" fillId="0" borderId="145" xfId="0" applyFill="1" applyBorder="1" applyAlignment="1">
      <alignment horizontal="center" vertical="center"/>
    </xf>
    <xf numFmtId="0" fontId="4" fillId="0" borderId="64" xfId="0" applyFont="1" applyBorder="1" applyAlignment="1">
      <alignment horizontal="center" vertical="center"/>
    </xf>
    <xf numFmtId="0" fontId="4" fillId="0" borderId="65" xfId="0" applyFont="1" applyBorder="1" applyAlignment="1">
      <alignment horizontal="center" vertical="center"/>
    </xf>
    <xf numFmtId="0" fontId="4" fillId="0" borderId="66" xfId="0" applyFont="1" applyBorder="1" applyAlignment="1">
      <alignment horizontal="center" vertical="center"/>
    </xf>
    <xf numFmtId="0" fontId="0" fillId="0" borderId="134" xfId="0" applyBorder="1" applyAlignment="1">
      <alignment horizontal="center" vertical="center"/>
    </xf>
    <xf numFmtId="0" fontId="0" fillId="0" borderId="146" xfId="0" applyBorder="1" applyAlignment="1">
      <alignment horizontal="center" vertical="center"/>
    </xf>
    <xf numFmtId="0" fontId="0" fillId="0" borderId="18" xfId="0" applyNumberFormat="1" applyFill="1" applyBorder="1">
      <alignment vertical="center"/>
    </xf>
    <xf numFmtId="0" fontId="4" fillId="0" borderId="137" xfId="0" applyFont="1" applyBorder="1">
      <alignment vertical="center"/>
    </xf>
    <xf numFmtId="0" fontId="0" fillId="0" borderId="0" xfId="0" applyAlignment="1">
      <alignment horizontal="left" vertical="center"/>
    </xf>
    <xf numFmtId="0" fontId="0" fillId="0" borderId="75" xfId="0" applyBorder="1">
      <alignment vertical="center"/>
    </xf>
    <xf numFmtId="0" fontId="0" fillId="0" borderId="150" xfId="0" applyBorder="1">
      <alignment vertical="center"/>
    </xf>
    <xf numFmtId="0" fontId="0" fillId="0" borderId="151" xfId="0" applyBorder="1">
      <alignment vertical="center"/>
    </xf>
    <xf numFmtId="0" fontId="0" fillId="0" borderId="152" xfId="0" applyBorder="1">
      <alignment vertical="center"/>
    </xf>
    <xf numFmtId="0" fontId="0" fillId="0" borderId="77" xfId="0" applyBorder="1">
      <alignment vertical="center"/>
    </xf>
    <xf numFmtId="0" fontId="0" fillId="0" borderId="154" xfId="0" applyBorder="1">
      <alignment vertical="center"/>
    </xf>
    <xf numFmtId="0" fontId="0" fillId="0" borderId="138" xfId="0" applyBorder="1" applyAlignment="1">
      <alignment horizontal="center" vertical="center"/>
    </xf>
    <xf numFmtId="0" fontId="0" fillId="0" borderId="143" xfId="0" applyBorder="1" applyAlignment="1">
      <alignment horizontal="center" vertical="center"/>
    </xf>
    <xf numFmtId="0" fontId="10" fillId="0" borderId="74" xfId="0" applyFont="1" applyBorder="1" applyAlignment="1">
      <alignment horizontal="center" vertical="center" shrinkToFit="1"/>
    </xf>
    <xf numFmtId="0" fontId="10" fillId="0" borderId="148" xfId="0" applyFont="1" applyBorder="1" applyAlignment="1">
      <alignment vertical="center" shrinkToFit="1"/>
    </xf>
    <xf numFmtId="0" fontId="10" fillId="0" borderId="0" xfId="0" applyFont="1" applyBorder="1">
      <alignment vertical="center"/>
    </xf>
    <xf numFmtId="0" fontId="0" fillId="0" borderId="155" xfId="0" applyBorder="1">
      <alignment vertical="center"/>
    </xf>
    <xf numFmtId="0" fontId="0" fillId="0" borderId="156" xfId="0" applyBorder="1">
      <alignment vertical="center"/>
    </xf>
    <xf numFmtId="0" fontId="0" fillId="0" borderId="0" xfId="0" applyAlignment="1">
      <alignment horizontal="right" vertical="center"/>
    </xf>
    <xf numFmtId="0" fontId="0" fillId="2" borderId="74" xfId="0" applyFill="1" applyBorder="1" applyAlignment="1">
      <alignment horizontal="center" vertical="center"/>
    </xf>
    <xf numFmtId="0" fontId="0" fillId="2" borderId="149" xfId="0" applyFill="1" applyBorder="1" applyAlignment="1">
      <alignment horizontal="center" vertical="center"/>
    </xf>
    <xf numFmtId="0" fontId="0" fillId="2" borderId="148" xfId="0" applyFill="1" applyBorder="1" applyAlignment="1">
      <alignment horizontal="center" vertical="center"/>
    </xf>
    <xf numFmtId="0" fontId="9" fillId="0" borderId="0" xfId="0" applyFont="1" applyBorder="1" applyAlignment="1">
      <alignment horizontal="center" vertical="center" shrinkToFit="1"/>
    </xf>
    <xf numFmtId="0" fontId="9" fillId="0" borderId="0" xfId="0" applyFont="1" applyAlignment="1">
      <alignment vertical="center" shrinkToFit="1"/>
    </xf>
    <xf numFmtId="0" fontId="0" fillId="0" borderId="140" xfId="0" applyBorder="1" applyAlignment="1">
      <alignment vertical="center" shrinkToFit="1"/>
    </xf>
    <xf numFmtId="0" fontId="0" fillId="0" borderId="141" xfId="0" applyBorder="1" applyAlignment="1">
      <alignment vertical="center" shrinkToFit="1"/>
    </xf>
    <xf numFmtId="0" fontId="0" fillId="0" borderId="0" xfId="0" applyAlignment="1">
      <alignment vertical="center" shrinkToFit="1"/>
    </xf>
    <xf numFmtId="0" fontId="9" fillId="0" borderId="0" xfId="0" applyFont="1" applyAlignment="1">
      <alignment horizontal="center" vertical="center"/>
    </xf>
    <xf numFmtId="0" fontId="0" fillId="6" borderId="150" xfId="0" applyFill="1" applyBorder="1">
      <alignment vertical="center"/>
    </xf>
    <xf numFmtId="0" fontId="0" fillId="6" borderId="152" xfId="0" applyFill="1" applyBorder="1">
      <alignment vertical="center"/>
    </xf>
    <xf numFmtId="0" fontId="0" fillId="6" borderId="156" xfId="0" applyFill="1" applyBorder="1">
      <alignment vertical="center"/>
    </xf>
    <xf numFmtId="0" fontId="0" fillId="6" borderId="154" xfId="0" applyFill="1" applyBorder="1">
      <alignment vertical="center"/>
    </xf>
    <xf numFmtId="0" fontId="0" fillId="0" borderId="76" xfId="0" applyFill="1" applyBorder="1">
      <alignment vertical="center"/>
    </xf>
    <xf numFmtId="0" fontId="0" fillId="0" borderId="153" xfId="0" applyFill="1" applyBorder="1">
      <alignment vertical="center"/>
    </xf>
    <xf numFmtId="0" fontId="0" fillId="0" borderId="157" xfId="0" applyFill="1" applyBorder="1">
      <alignment vertical="center"/>
    </xf>
    <xf numFmtId="0" fontId="0" fillId="0" borderId="78" xfId="0" applyFill="1" applyBorder="1">
      <alignment vertical="center"/>
    </xf>
    <xf numFmtId="0" fontId="0" fillId="0" borderId="0" xfId="0" applyAlignment="1">
      <alignment horizontal="left" vertical="center"/>
    </xf>
    <xf numFmtId="0" fontId="0" fillId="3" borderId="39" xfId="0" applyFill="1" applyBorder="1" applyAlignment="1">
      <alignment horizontal="center" vertical="center"/>
    </xf>
    <xf numFmtId="0" fontId="0" fillId="2" borderId="44" xfId="0" applyFill="1" applyBorder="1" applyAlignment="1">
      <alignment horizontal="center" vertical="center"/>
    </xf>
    <xf numFmtId="0" fontId="0" fillId="2" borderId="15" xfId="0" applyFill="1" applyBorder="1" applyAlignment="1">
      <alignment horizontal="center" vertical="center"/>
    </xf>
    <xf numFmtId="0" fontId="0" fillId="2" borderId="40" xfId="0" applyFill="1" applyBorder="1" applyAlignment="1">
      <alignment horizontal="center" vertical="center"/>
    </xf>
    <xf numFmtId="0" fontId="0" fillId="2" borderId="56" xfId="0" applyFill="1" applyBorder="1" applyAlignment="1">
      <alignment horizontal="center" vertical="center"/>
    </xf>
    <xf numFmtId="0" fontId="0" fillId="2" borderId="57" xfId="0" applyFill="1" applyBorder="1" applyAlignment="1">
      <alignment horizontal="center" vertical="center"/>
    </xf>
    <xf numFmtId="0" fontId="4" fillId="3" borderId="50" xfId="0" applyFont="1" applyFill="1" applyBorder="1" applyAlignment="1">
      <alignment horizontal="center" vertical="center"/>
    </xf>
    <xf numFmtId="0" fontId="4" fillId="3" borderId="58" xfId="0" applyFont="1" applyFill="1" applyBorder="1" applyAlignment="1">
      <alignment horizontal="center" vertical="center"/>
    </xf>
    <xf numFmtId="0" fontId="4" fillId="3" borderId="55" xfId="0" applyFont="1" applyFill="1" applyBorder="1" applyAlignment="1">
      <alignment horizontal="center" vertical="center"/>
    </xf>
    <xf numFmtId="0" fontId="4" fillId="3" borderId="39" xfId="0" applyFont="1" applyFill="1" applyBorder="1" applyAlignment="1">
      <alignment horizontal="center" vertical="center"/>
    </xf>
    <xf numFmtId="0" fontId="4" fillId="3" borderId="59" xfId="0" applyFont="1" applyFill="1" applyBorder="1" applyAlignment="1">
      <alignment horizontal="center" vertical="center"/>
    </xf>
    <xf numFmtId="0" fontId="4" fillId="3" borderId="47" xfId="0" applyFont="1" applyFill="1" applyBorder="1" applyAlignment="1">
      <alignment horizontal="center" vertical="center"/>
    </xf>
    <xf numFmtId="0" fontId="4" fillId="3" borderId="48" xfId="0" applyFont="1" applyFill="1" applyBorder="1" applyAlignment="1">
      <alignment horizontal="center" vertical="center"/>
    </xf>
    <xf numFmtId="0" fontId="0" fillId="0" borderId="0" xfId="0" applyBorder="1" applyAlignment="1">
      <alignment horizontal="left" vertical="center" shrinkToFit="1"/>
    </xf>
    <xf numFmtId="0" fontId="0" fillId="0" borderId="22" xfId="0" applyBorder="1" applyAlignment="1">
      <alignment horizontal="left" vertical="center" shrinkToFit="1"/>
    </xf>
    <xf numFmtId="0" fontId="0" fillId="0" borderId="24" xfId="0" applyBorder="1" applyAlignment="1">
      <alignment horizontal="left" vertical="center" shrinkToFit="1"/>
    </xf>
    <xf numFmtId="0" fontId="0" fillId="0" borderId="25" xfId="0" applyBorder="1" applyAlignment="1">
      <alignment horizontal="left" vertical="center" shrinkToFit="1"/>
    </xf>
    <xf numFmtId="0" fontId="0" fillId="3" borderId="58" xfId="0" applyFill="1" applyBorder="1" applyAlignment="1">
      <alignment horizontal="center" vertical="center"/>
    </xf>
    <xf numFmtId="0" fontId="0" fillId="2" borderId="63" xfId="0" applyFill="1" applyBorder="1" applyAlignment="1">
      <alignment horizontal="center" vertical="center"/>
    </xf>
    <xf numFmtId="0" fontId="0" fillId="2" borderId="10" xfId="0" applyFill="1" applyBorder="1" applyAlignment="1">
      <alignment horizontal="center" vertical="center"/>
    </xf>
    <xf numFmtId="0" fontId="0" fillId="2" borderId="55" xfId="0" applyFill="1" applyBorder="1" applyAlignment="1">
      <alignment horizontal="center" vertical="center"/>
    </xf>
    <xf numFmtId="0" fontId="0" fillId="2" borderId="11" xfId="0" applyFill="1" applyBorder="1" applyAlignment="1">
      <alignment horizontal="center" vertical="center"/>
    </xf>
    <xf numFmtId="0" fontId="0" fillId="2" borderId="48" xfId="0" applyFill="1" applyBorder="1" applyAlignment="1">
      <alignment horizontal="center" vertical="center"/>
    </xf>
    <xf numFmtId="0" fontId="0" fillId="2" borderId="35" xfId="0" applyFill="1" applyBorder="1" applyAlignment="1">
      <alignment horizontal="center" vertical="center"/>
    </xf>
    <xf numFmtId="0" fontId="0" fillId="3" borderId="50" xfId="0" applyFill="1" applyBorder="1" applyAlignment="1">
      <alignment horizontal="center" vertical="center"/>
    </xf>
    <xf numFmtId="0" fontId="0" fillId="3" borderId="79" xfId="0" applyFill="1" applyBorder="1" applyAlignment="1">
      <alignment horizontal="center" vertical="center"/>
    </xf>
    <xf numFmtId="0" fontId="0" fillId="3" borderId="80" xfId="0" applyFill="1"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90" xfId="0" applyBorder="1" applyAlignment="1">
      <alignment horizontal="center" vertical="center"/>
    </xf>
    <xf numFmtId="0" fontId="0" fillId="0" borderId="87" xfId="0" applyBorder="1" applyAlignment="1">
      <alignment horizontal="center" vertical="center"/>
    </xf>
    <xf numFmtId="0" fontId="0" fillId="0" borderId="91" xfId="0" applyBorder="1" applyAlignment="1">
      <alignment horizontal="center" vertical="center"/>
    </xf>
    <xf numFmtId="0" fontId="0" fillId="2" borderId="50" xfId="0" applyFill="1" applyBorder="1" applyAlignment="1">
      <alignment horizontal="center" vertical="center"/>
    </xf>
    <xf numFmtId="0" fontId="0" fillId="2" borderId="99"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74" xfId="0" applyFill="1" applyBorder="1" applyAlignment="1">
      <alignment horizontal="center" vertical="center"/>
    </xf>
    <xf numFmtId="0" fontId="0" fillId="3" borderId="10" xfId="0" applyFill="1" applyBorder="1" applyAlignment="1">
      <alignment horizontal="center" vertical="center"/>
    </xf>
    <xf numFmtId="0" fontId="0" fillId="3" borderId="11" xfId="0" applyFill="1" applyBorder="1" applyAlignment="1">
      <alignment horizontal="center" vertical="center"/>
    </xf>
    <xf numFmtId="0" fontId="0" fillId="3" borderId="104" xfId="0" applyFill="1" applyBorder="1" applyAlignment="1">
      <alignment horizontal="center" vertical="center"/>
    </xf>
    <xf numFmtId="0" fontId="0" fillId="3" borderId="63" xfId="0" applyFill="1" applyBorder="1" applyAlignment="1">
      <alignment horizontal="center" vertical="center"/>
    </xf>
    <xf numFmtId="0" fontId="0" fillId="3" borderId="55" xfId="0" applyFill="1" applyBorder="1" applyAlignment="1">
      <alignment horizontal="center" vertical="center"/>
    </xf>
    <xf numFmtId="0" fontId="0" fillId="3" borderId="10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110" xfId="0" applyFill="1" applyBorder="1" applyAlignment="1">
      <alignment horizontal="center" vertical="center"/>
    </xf>
    <xf numFmtId="0" fontId="0" fillId="2" borderId="39" xfId="0" applyFill="1" applyBorder="1" applyAlignment="1">
      <alignment horizontal="center" vertical="center"/>
    </xf>
    <xf numFmtId="0" fontId="0" fillId="2" borderId="12" xfId="0" applyFill="1" applyBorder="1" applyAlignment="1">
      <alignment horizontal="center" vertical="center"/>
    </xf>
    <xf numFmtId="0" fontId="0" fillId="2" borderId="84" xfId="0" applyFill="1" applyBorder="1" applyAlignment="1">
      <alignment horizontal="center" vertical="center"/>
    </xf>
    <xf numFmtId="0" fontId="0" fillId="2" borderId="131" xfId="0" applyFill="1" applyBorder="1" applyAlignment="1">
      <alignment horizontal="center" vertical="center"/>
    </xf>
    <xf numFmtId="0" fontId="0" fillId="5" borderId="10" xfId="0" applyFill="1" applyBorder="1" applyAlignment="1">
      <alignment horizontal="center" vertical="center" shrinkToFit="1"/>
    </xf>
    <xf numFmtId="0" fontId="0" fillId="5" borderId="11" xfId="0" applyFill="1" applyBorder="1" applyAlignment="1">
      <alignment horizontal="center" vertical="center" shrinkToFit="1"/>
    </xf>
    <xf numFmtId="0" fontId="0" fillId="5" borderId="104" xfId="0" applyFill="1" applyBorder="1" applyAlignment="1">
      <alignment horizontal="center" vertical="center" shrinkToFit="1"/>
    </xf>
    <xf numFmtId="0" fontId="0" fillId="3" borderId="7" xfId="0" applyFill="1" applyBorder="1" applyAlignment="1">
      <alignment horizontal="center" vertical="center" shrinkToFit="1"/>
    </xf>
    <xf numFmtId="0" fontId="0" fillId="3" borderId="8" xfId="0" applyFill="1" applyBorder="1" applyAlignment="1">
      <alignment horizontal="center" vertical="center" shrinkToFit="1"/>
    </xf>
    <xf numFmtId="0" fontId="0" fillId="3" borderId="74" xfId="0" applyFill="1" applyBorder="1" applyAlignment="1">
      <alignment horizontal="center" vertical="center" shrinkToFit="1"/>
    </xf>
    <xf numFmtId="0" fontId="0" fillId="3" borderId="63" xfId="0" applyFill="1" applyBorder="1" applyAlignment="1">
      <alignment horizontal="center" vertical="center" shrinkToFit="1"/>
    </xf>
    <xf numFmtId="0" fontId="0" fillId="3" borderId="55" xfId="0" applyFill="1" applyBorder="1" applyAlignment="1">
      <alignment horizontal="center" vertical="center" shrinkToFit="1"/>
    </xf>
    <xf numFmtId="0" fontId="0" fillId="3" borderId="103" xfId="0" applyFill="1" applyBorder="1" applyAlignment="1">
      <alignment horizontal="center" vertical="center" shrinkToFit="1"/>
    </xf>
    <xf numFmtId="0" fontId="0" fillId="3" borderId="4" xfId="0" applyFill="1" applyBorder="1" applyAlignment="1">
      <alignment horizontal="center" vertical="center" shrinkToFit="1"/>
    </xf>
    <xf numFmtId="0" fontId="0" fillId="3" borderId="5" xfId="0" applyFill="1" applyBorder="1" applyAlignment="1">
      <alignment horizontal="center" vertical="center" shrinkToFit="1"/>
    </xf>
    <xf numFmtId="0" fontId="0" fillId="3" borderId="110" xfId="0" applyFill="1" applyBorder="1" applyAlignment="1">
      <alignment horizontal="center" vertical="center" shrinkToFit="1"/>
    </xf>
    <xf numFmtId="0" fontId="0" fillId="5" borderId="7" xfId="0" applyFill="1" applyBorder="1" applyAlignment="1">
      <alignment horizontal="center" vertical="center" shrinkToFit="1"/>
    </xf>
    <xf numFmtId="0" fontId="0" fillId="5" borderId="8" xfId="0" applyFill="1" applyBorder="1" applyAlignment="1">
      <alignment horizontal="center" vertical="center" shrinkToFit="1"/>
    </xf>
    <xf numFmtId="0" fontId="0" fillId="5" borderId="74" xfId="0" applyFill="1" applyBorder="1" applyAlignment="1">
      <alignment horizontal="center" vertical="center" shrinkToFit="1"/>
    </xf>
    <xf numFmtId="0" fontId="0" fillId="0" borderId="0" xfId="0" quotePrefix="1" applyBorder="1" applyAlignment="1">
      <alignment horizontal="left" vertical="center" shrinkToFit="1"/>
    </xf>
    <xf numFmtId="20" fontId="0" fillId="0" borderId="0" xfId="0" applyNumberFormat="1" applyBorder="1" applyAlignment="1">
      <alignment horizontal="left" vertical="center" shrinkToFit="1"/>
    </xf>
    <xf numFmtId="0" fontId="0" fillId="2" borderId="42" xfId="0" applyFill="1" applyBorder="1" applyAlignment="1">
      <alignment horizontal="center" vertical="center"/>
    </xf>
    <xf numFmtId="0" fontId="0" fillId="2" borderId="136" xfId="0" applyFill="1" applyBorder="1" applyAlignment="1">
      <alignment horizontal="center" vertical="center"/>
    </xf>
    <xf numFmtId="0" fontId="0" fillId="2" borderId="134" xfId="0" applyFill="1" applyBorder="1" applyAlignment="1">
      <alignment horizontal="center" vertical="center"/>
    </xf>
    <xf numFmtId="0" fontId="0" fillId="2" borderId="135" xfId="0" applyFill="1" applyBorder="1" applyAlignment="1">
      <alignment horizontal="center" vertical="center"/>
    </xf>
    <xf numFmtId="0" fontId="0" fillId="2" borderId="40" xfId="0" applyFill="1" applyBorder="1" applyAlignment="1">
      <alignment horizontal="center" vertical="center" wrapText="1"/>
    </xf>
    <xf numFmtId="0" fontId="0" fillId="2" borderId="135" xfId="0" applyFill="1" applyBorder="1" applyAlignment="1">
      <alignment horizontal="center" vertical="center" wrapText="1"/>
    </xf>
    <xf numFmtId="0" fontId="0" fillId="0" borderId="0" xfId="0" applyBorder="1" applyAlignment="1">
      <alignment vertical="center"/>
    </xf>
    <xf numFmtId="0" fontId="0" fillId="0" borderId="79" xfId="0" applyBorder="1" applyAlignment="1">
      <alignment horizontal="center" vertical="center"/>
    </xf>
    <xf numFmtId="0" fontId="0" fillId="0" borderId="147" xfId="0" applyBorder="1" applyAlignment="1">
      <alignment horizontal="center" vertical="center"/>
    </xf>
    <xf numFmtId="0" fontId="0" fillId="0" borderId="46" xfId="0" applyBorder="1" applyAlignment="1">
      <alignment horizontal="center" vertical="center"/>
    </xf>
    <xf numFmtId="0" fontId="0" fillId="0" borderId="99" xfId="0" applyBorder="1" applyAlignment="1">
      <alignment horizontal="center" vertical="center"/>
    </xf>
    <xf numFmtId="0" fontId="11" fillId="0" borderId="34" xfId="0" applyFont="1" applyBorder="1" applyAlignment="1">
      <alignment horizontal="center" vertical="center"/>
    </xf>
    <xf numFmtId="0" fontId="11" fillId="0" borderId="53" xfId="0" applyFont="1" applyBorder="1" applyAlignment="1">
      <alignment horizontal="center" vertical="center"/>
    </xf>
    <xf numFmtId="0" fontId="11" fillId="0" borderId="27" xfId="0" applyFont="1" applyBorder="1" applyAlignment="1">
      <alignment horizontal="center" vertical="center"/>
    </xf>
    <xf numFmtId="0" fontId="0" fillId="0" borderId="0" xfId="0" applyAlignment="1">
      <alignment horizontal="right" vertical="center"/>
    </xf>
    <xf numFmtId="0" fontId="0" fillId="0" borderId="0" xfId="0" applyProtection="1">
      <alignment vertical="center"/>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61"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27" xfId="0" applyBorder="1" applyAlignment="1" applyProtection="1">
      <alignment horizontal="center" vertical="center"/>
      <protection locked="0"/>
    </xf>
    <xf numFmtId="0" fontId="0" fillId="0" borderId="71" xfId="0" applyBorder="1" applyAlignment="1" applyProtection="1">
      <alignment horizontal="center" vertical="center"/>
      <protection locked="0"/>
    </xf>
    <xf numFmtId="0" fontId="0" fillId="0" borderId="62"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0" fillId="0" borderId="39" xfId="0"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0" fillId="0" borderId="8" xfId="0" applyBorder="1" applyProtection="1">
      <alignment vertical="center"/>
      <protection locked="0"/>
    </xf>
    <xf numFmtId="0" fontId="0" fillId="0" borderId="8"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0" fillId="0" borderId="35"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4" fillId="0" borderId="0" xfId="0" applyFont="1" applyProtection="1">
      <alignment vertical="center"/>
    </xf>
    <xf numFmtId="0" fontId="0" fillId="0" borderId="0" xfId="0" applyProtection="1">
      <alignment vertical="center"/>
    </xf>
    <xf numFmtId="0" fontId="0" fillId="0" borderId="0" xfId="0" applyAlignment="1" applyProtection="1">
      <alignment horizontal="center" vertical="center"/>
    </xf>
    <xf numFmtId="0" fontId="0" fillId="0" borderId="0" xfId="0" applyAlignment="1" applyProtection="1">
      <alignment horizontal="right" vertical="center"/>
    </xf>
    <xf numFmtId="0" fontId="0" fillId="2" borderId="44" xfId="0" applyFill="1" applyBorder="1" applyAlignment="1" applyProtection="1">
      <alignment horizontal="center" vertical="center"/>
    </xf>
    <xf numFmtId="0" fontId="0" fillId="2" borderId="40" xfId="0" applyFill="1" applyBorder="1" applyAlignment="1" applyProtection="1">
      <alignment horizontal="center" vertical="center"/>
    </xf>
    <xf numFmtId="0" fontId="0" fillId="2" borderId="41" xfId="0" applyFill="1" applyBorder="1" applyAlignment="1" applyProtection="1">
      <alignment horizontal="center" vertical="center"/>
    </xf>
    <xf numFmtId="0" fontId="0" fillId="3" borderId="69" xfId="0" applyFill="1" applyBorder="1" applyAlignment="1" applyProtection="1">
      <alignment horizontal="center" vertical="center"/>
    </xf>
    <xf numFmtId="0" fontId="0" fillId="3" borderId="70" xfId="0" applyFill="1" applyBorder="1" applyAlignment="1" applyProtection="1">
      <alignment horizontal="center" vertical="center"/>
    </xf>
    <xf numFmtId="0" fontId="0" fillId="3" borderId="47" xfId="0" applyFill="1" applyBorder="1" applyAlignment="1" applyProtection="1">
      <alignment horizontal="center" vertical="center"/>
    </xf>
    <xf numFmtId="0" fontId="0" fillId="3" borderId="39" xfId="0" applyFill="1" applyBorder="1" applyAlignment="1" applyProtection="1">
      <alignment horizontal="center" vertical="center"/>
    </xf>
    <xf numFmtId="0" fontId="0" fillId="4" borderId="74" xfId="0" applyFill="1" applyBorder="1" applyAlignment="1" applyProtection="1">
      <alignment horizontal="center" vertical="center"/>
    </xf>
    <xf numFmtId="0" fontId="0" fillId="4" borderId="27" xfId="0" applyFill="1" applyBorder="1" applyAlignment="1" applyProtection="1">
      <alignment horizontal="center" vertical="center"/>
    </xf>
    <xf numFmtId="0" fontId="0" fillId="2" borderId="15" xfId="0" applyFill="1" applyBorder="1" applyAlignment="1" applyProtection="1">
      <alignment horizontal="center" vertical="center"/>
    </xf>
    <xf numFmtId="0" fontId="0" fillId="2" borderId="16" xfId="0" applyFill="1" applyBorder="1" applyAlignment="1" applyProtection="1">
      <alignment horizontal="center" vertical="center"/>
    </xf>
    <xf numFmtId="0" fontId="0" fillId="2" borderId="68" xfId="0" applyFill="1" applyBorder="1" applyAlignment="1" applyProtection="1">
      <alignment horizontal="center" vertical="center"/>
    </xf>
    <xf numFmtId="0" fontId="0" fillId="3" borderId="62" xfId="0" applyFill="1" applyBorder="1" applyAlignment="1" applyProtection="1">
      <alignment horizontal="center" vertical="center"/>
    </xf>
    <xf numFmtId="0" fontId="0" fillId="3" borderId="12" xfId="0" applyFill="1" applyBorder="1" applyAlignment="1" applyProtection="1">
      <alignment horizontal="center" vertical="center"/>
    </xf>
    <xf numFmtId="0" fontId="0" fillId="3" borderId="28" xfId="0" applyFill="1" applyBorder="1" applyAlignment="1" applyProtection="1">
      <alignment horizontal="center" vertical="center"/>
    </xf>
    <xf numFmtId="0" fontId="0" fillId="3" borderId="12" xfId="0" applyFill="1" applyBorder="1" applyAlignment="1" applyProtection="1">
      <alignment horizontal="center" vertical="center"/>
    </xf>
    <xf numFmtId="0" fontId="0" fillId="3" borderId="14" xfId="0" applyFill="1" applyBorder="1" applyAlignment="1" applyProtection="1">
      <alignment horizontal="center" vertical="center"/>
    </xf>
    <xf numFmtId="0" fontId="0" fillId="0" borderId="4" xfId="0" applyBorder="1" applyProtection="1">
      <alignment vertical="center"/>
    </xf>
    <xf numFmtId="0" fontId="0" fillId="0" borderId="5" xfId="0" applyBorder="1" applyProtection="1">
      <alignment vertical="center"/>
    </xf>
    <xf numFmtId="0" fontId="0" fillId="0" borderId="5" xfId="0" applyBorder="1" applyAlignment="1" applyProtection="1">
      <alignment horizontal="center" vertical="center"/>
    </xf>
    <xf numFmtId="0" fontId="0" fillId="0" borderId="33" xfId="0" applyBorder="1" applyAlignment="1" applyProtection="1">
      <alignment horizontal="center" vertical="center"/>
    </xf>
    <xf numFmtId="0" fontId="4" fillId="0" borderId="72" xfId="0" applyFont="1" applyBorder="1" applyAlignment="1" applyProtection="1">
      <alignment horizontal="center" vertical="center"/>
    </xf>
    <xf numFmtId="0" fontId="0" fillId="0" borderId="39" xfId="0" applyBorder="1" applyAlignment="1" applyProtection="1">
      <alignment horizontal="center" vertical="center"/>
    </xf>
    <xf numFmtId="0" fontId="4" fillId="0" borderId="47" xfId="0" applyFont="1" applyBorder="1" applyAlignment="1" applyProtection="1">
      <alignment horizontal="center" vertical="center"/>
    </xf>
    <xf numFmtId="0" fontId="4" fillId="0" borderId="73" xfId="0" applyFont="1" applyBorder="1" applyAlignment="1" applyProtection="1">
      <alignment horizontal="center" vertical="center"/>
    </xf>
    <xf numFmtId="0" fontId="0" fillId="0" borderId="7" xfId="0" applyBorder="1" applyProtection="1">
      <alignment vertical="center"/>
    </xf>
    <xf numFmtId="0" fontId="0" fillId="0" borderId="8" xfId="0" applyBorder="1" applyProtection="1">
      <alignment vertical="center"/>
    </xf>
    <xf numFmtId="0" fontId="0" fillId="0" borderId="8" xfId="0" applyBorder="1" applyAlignment="1" applyProtection="1">
      <alignment horizontal="center" vertical="center"/>
    </xf>
    <xf numFmtId="0" fontId="0" fillId="0" borderId="34" xfId="0" applyBorder="1" applyAlignment="1" applyProtection="1">
      <alignment horizontal="center" vertical="center"/>
    </xf>
    <xf numFmtId="0" fontId="0" fillId="0" borderId="61" xfId="0" applyBorder="1" applyAlignment="1" applyProtection="1">
      <alignment horizontal="center" vertical="center"/>
    </xf>
    <xf numFmtId="0" fontId="0" fillId="0" borderId="9" xfId="0" applyBorder="1" applyAlignment="1" applyProtection="1">
      <alignment horizontal="center" vertical="center"/>
    </xf>
    <xf numFmtId="0" fontId="0" fillId="0" borderId="27" xfId="0" applyBorder="1" applyAlignment="1" applyProtection="1">
      <alignment horizontal="center" vertical="center"/>
    </xf>
    <xf numFmtId="0" fontId="0" fillId="0" borderId="71" xfId="0" applyBorder="1" applyAlignment="1" applyProtection="1">
      <alignment horizontal="center" vertical="center"/>
    </xf>
    <xf numFmtId="0" fontId="0" fillId="0" borderId="10" xfId="0" applyBorder="1" applyProtection="1">
      <alignment vertical="center"/>
    </xf>
    <xf numFmtId="0" fontId="0" fillId="0" borderId="11" xfId="0" applyBorder="1" applyProtection="1">
      <alignment vertical="center"/>
    </xf>
    <xf numFmtId="0" fontId="0" fillId="0" borderId="11" xfId="0" applyBorder="1" applyAlignment="1" applyProtection="1">
      <alignment horizontal="center" vertical="center"/>
    </xf>
    <xf numFmtId="0" fontId="0" fillId="0" borderId="35" xfId="0" applyBorder="1" applyAlignment="1" applyProtection="1">
      <alignment horizontal="center" vertical="center"/>
    </xf>
    <xf numFmtId="0" fontId="0" fillId="0" borderId="62" xfId="0" applyBorder="1" applyAlignment="1" applyProtection="1">
      <alignment horizontal="center" vertical="center"/>
    </xf>
    <xf numFmtId="0" fontId="0" fillId="0" borderId="12" xfId="0" applyBorder="1" applyAlignment="1" applyProtection="1">
      <alignment horizontal="center" vertical="center"/>
    </xf>
    <xf numFmtId="0" fontId="0" fillId="0" borderId="28" xfId="0" applyBorder="1" applyAlignment="1" applyProtection="1">
      <alignment horizontal="center" vertical="center"/>
    </xf>
    <xf numFmtId="0" fontId="0" fillId="0" borderId="45" xfId="0" applyBorder="1" applyAlignment="1" applyProtection="1">
      <alignment horizontal="center" vertical="center"/>
    </xf>
    <xf numFmtId="0" fontId="0" fillId="0" borderId="19" xfId="0" applyBorder="1" applyAlignment="1" applyProtection="1">
      <alignment horizontal="left" vertical="center"/>
    </xf>
    <xf numFmtId="0" fontId="0" fillId="0" borderId="0" xfId="0" applyAlignment="1" applyProtection="1">
      <alignment horizontal="left" vertical="center"/>
    </xf>
    <xf numFmtId="0" fontId="13" fillId="0" borderId="158" xfId="0" applyFont="1" applyBorder="1" applyProtection="1">
      <alignment vertical="center"/>
    </xf>
    <xf numFmtId="0" fontId="0" fillId="0" borderId="0" xfId="0" applyBorder="1" applyProtection="1">
      <alignment vertical="center"/>
    </xf>
    <xf numFmtId="0" fontId="0" fillId="0" borderId="0" xfId="0" applyBorder="1" applyAlignment="1" applyProtection="1">
      <alignment horizontal="center" vertical="center"/>
    </xf>
    <xf numFmtId="0" fontId="0" fillId="0" borderId="159" xfId="0" applyBorder="1" applyProtection="1">
      <alignment vertical="center"/>
    </xf>
    <xf numFmtId="0" fontId="0" fillId="0" borderId="158" xfId="0" applyBorder="1" applyProtection="1">
      <alignment vertical="center"/>
    </xf>
    <xf numFmtId="0" fontId="0" fillId="0" borderId="160" xfId="0" applyBorder="1" applyProtection="1">
      <alignment vertical="center"/>
    </xf>
    <xf numFmtId="0" fontId="0" fillId="0" borderId="161" xfId="0" applyBorder="1" applyProtection="1">
      <alignment vertical="center"/>
    </xf>
    <xf numFmtId="0" fontId="0" fillId="0" borderId="161" xfId="0" applyBorder="1" applyAlignment="1" applyProtection="1">
      <alignment horizontal="center" vertical="center"/>
    </xf>
    <xf numFmtId="0" fontId="0" fillId="0" borderId="162" xfId="0" applyBorder="1" applyProtection="1">
      <alignment vertical="center"/>
    </xf>
    <xf numFmtId="0" fontId="0" fillId="0" borderId="164" xfId="0" applyBorder="1" applyProtection="1">
      <alignment vertical="center"/>
    </xf>
    <xf numFmtId="0" fontId="0" fillId="0" borderId="164" xfId="0" applyBorder="1" applyAlignment="1" applyProtection="1">
      <alignment horizontal="center" vertical="center"/>
    </xf>
    <xf numFmtId="0" fontId="0" fillId="0" borderId="163" xfId="0" applyBorder="1" applyProtection="1">
      <alignment vertical="center"/>
    </xf>
    <xf numFmtId="0" fontId="15" fillId="0" borderId="0" xfId="0" applyFont="1" applyAlignment="1" applyProtection="1">
      <alignment horizontal="center"/>
    </xf>
    <xf numFmtId="0" fontId="6" fillId="0" borderId="0" xfId="0" applyFont="1" applyBorder="1" applyAlignment="1" applyProtection="1">
      <alignment horizontal="center" vertical="center" wrapText="1"/>
    </xf>
    <xf numFmtId="0" fontId="0" fillId="0" borderId="0" xfId="0" applyBorder="1" applyProtection="1">
      <alignment vertical="center"/>
      <protection locked="0"/>
    </xf>
    <xf numFmtId="0" fontId="0" fillId="0" borderId="0" xfId="0"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1" fontId="4" fillId="0" borderId="36" xfId="0" applyNumberFormat="1" applyFont="1" applyBorder="1" applyAlignment="1" applyProtection="1">
      <alignment horizontal="center" vertical="center"/>
      <protection locked="0"/>
    </xf>
    <xf numFmtId="1" fontId="0" fillId="0" borderId="26" xfId="0" applyNumberFormat="1" applyBorder="1" applyAlignment="1" applyProtection="1">
      <alignment horizontal="center" vertical="center"/>
      <protection locked="0"/>
    </xf>
    <xf numFmtId="1" fontId="0" fillId="0" borderId="52" xfId="0" applyNumberFormat="1" applyBorder="1" applyAlignment="1" applyProtection="1">
      <alignment horizontal="center" vertical="center"/>
      <protection locked="0"/>
    </xf>
    <xf numFmtId="177" fontId="4" fillId="0" borderId="36" xfId="0" applyNumberFormat="1" applyFont="1" applyBorder="1" applyAlignment="1" applyProtection="1">
      <alignment horizontal="center" vertical="center"/>
      <protection locked="0"/>
    </xf>
    <xf numFmtId="177" fontId="0" fillId="0" borderId="5" xfId="0" applyNumberFormat="1" applyBorder="1" applyAlignment="1" applyProtection="1">
      <alignment horizontal="center" vertical="center"/>
      <protection locked="0"/>
    </xf>
    <xf numFmtId="177" fontId="0" fillId="0" borderId="29" xfId="0" applyNumberFormat="1" applyBorder="1" applyAlignment="1" applyProtection="1">
      <alignment horizontal="center" vertical="center"/>
      <protection locked="0"/>
    </xf>
    <xf numFmtId="2" fontId="4" fillId="0" borderId="52" xfId="0" applyNumberFormat="1" applyFont="1" applyBorder="1" applyAlignment="1" applyProtection="1">
      <alignment horizontal="center" vertical="center"/>
      <protection locked="0"/>
    </xf>
    <xf numFmtId="2" fontId="0" fillId="0" borderId="33" xfId="0" applyNumberFormat="1" applyBorder="1" applyAlignment="1" applyProtection="1">
      <alignment horizontal="center" vertical="center"/>
      <protection locked="0"/>
    </xf>
    <xf numFmtId="176" fontId="4" fillId="0" borderId="60" xfId="0" applyNumberFormat="1" applyFont="1" applyBorder="1" applyAlignment="1" applyProtection="1">
      <alignment horizontal="center" vertical="center"/>
      <protection locked="0"/>
    </xf>
    <xf numFmtId="176" fontId="0" fillId="0" borderId="33" xfId="0" applyNumberFormat="1" applyBorder="1" applyAlignment="1" applyProtection="1">
      <alignment horizontal="center" vertical="center"/>
      <protection locked="0"/>
    </xf>
    <xf numFmtId="176" fontId="0" fillId="0" borderId="6" xfId="0" applyNumberFormat="1" applyBorder="1" applyAlignment="1" applyProtection="1">
      <alignment horizontal="center" vertical="center"/>
      <protection locked="0"/>
    </xf>
    <xf numFmtId="1" fontId="4" fillId="0" borderId="37" xfId="0" applyNumberFormat="1" applyFont="1" applyBorder="1" applyAlignment="1" applyProtection="1">
      <alignment horizontal="center" vertical="center"/>
      <protection locked="0"/>
    </xf>
    <xf numFmtId="1" fontId="0" fillId="0" borderId="27" xfId="0" applyNumberFormat="1" applyBorder="1" applyAlignment="1" applyProtection="1">
      <alignment horizontal="center" vertical="center"/>
      <protection locked="0"/>
    </xf>
    <xf numFmtId="1" fontId="0" fillId="0" borderId="53" xfId="0" applyNumberFormat="1" applyBorder="1" applyAlignment="1" applyProtection="1">
      <alignment horizontal="center" vertical="center"/>
      <protection locked="0"/>
    </xf>
    <xf numFmtId="177" fontId="4" fillId="0" borderId="37" xfId="0" applyNumberFormat="1" applyFont="1" applyBorder="1" applyAlignment="1" applyProtection="1">
      <alignment horizontal="center" vertical="center"/>
      <protection locked="0"/>
    </xf>
    <xf numFmtId="177" fontId="0" fillId="0" borderId="8" xfId="0" applyNumberFormat="1" applyBorder="1" applyAlignment="1" applyProtection="1">
      <alignment horizontal="center" vertical="center"/>
      <protection locked="0"/>
    </xf>
    <xf numFmtId="177" fontId="0" fillId="0" borderId="30" xfId="0" applyNumberFormat="1" applyBorder="1" applyAlignment="1" applyProtection="1">
      <alignment horizontal="center" vertical="center"/>
      <protection locked="0"/>
    </xf>
    <xf numFmtId="2" fontId="4" fillId="0" borderId="53" xfId="0" applyNumberFormat="1" applyFont="1" applyBorder="1" applyAlignment="1" applyProtection="1">
      <alignment horizontal="center" vertical="center"/>
      <protection locked="0"/>
    </xf>
    <xf numFmtId="2" fontId="0" fillId="0" borderId="34" xfId="0" applyNumberFormat="1" applyBorder="1" applyAlignment="1" applyProtection="1">
      <alignment horizontal="center" vertical="center"/>
      <protection locked="0"/>
    </xf>
    <xf numFmtId="176" fontId="4" fillId="0" borderId="61" xfId="0" applyNumberFormat="1" applyFont="1" applyBorder="1" applyAlignment="1" applyProtection="1">
      <alignment horizontal="center" vertical="center"/>
      <protection locked="0"/>
    </xf>
    <xf numFmtId="176" fontId="0" fillId="0" borderId="34" xfId="0" applyNumberFormat="1" applyBorder="1" applyAlignment="1" applyProtection="1">
      <alignment horizontal="center" vertical="center"/>
      <protection locked="0"/>
    </xf>
    <xf numFmtId="176" fontId="0" fillId="0" borderId="9" xfId="0" applyNumberFormat="1" applyBorder="1" applyAlignment="1" applyProtection="1">
      <alignment horizontal="center" vertical="center"/>
      <protection locked="0"/>
    </xf>
    <xf numFmtId="1" fontId="4" fillId="0" borderId="38" xfId="0" applyNumberFormat="1" applyFont="1" applyBorder="1" applyAlignment="1" applyProtection="1">
      <alignment horizontal="center" vertical="center"/>
      <protection locked="0"/>
    </xf>
    <xf numFmtId="1" fontId="0" fillId="0" borderId="28" xfId="0" applyNumberFormat="1" applyBorder="1" applyAlignment="1" applyProtection="1">
      <alignment horizontal="center" vertical="center"/>
      <protection locked="0"/>
    </xf>
    <xf numFmtId="1" fontId="0" fillId="0" borderId="51" xfId="0" applyNumberFormat="1" applyBorder="1" applyAlignment="1" applyProtection="1">
      <alignment horizontal="center" vertical="center"/>
      <protection locked="0"/>
    </xf>
    <xf numFmtId="177" fontId="4" fillId="0" borderId="38" xfId="0" applyNumberFormat="1" applyFont="1" applyBorder="1" applyAlignment="1" applyProtection="1">
      <alignment horizontal="center" vertical="center"/>
      <protection locked="0"/>
    </xf>
    <xf numFmtId="177" fontId="0" fillId="0" borderId="11" xfId="0" applyNumberFormat="1" applyBorder="1" applyAlignment="1" applyProtection="1">
      <alignment horizontal="center" vertical="center"/>
      <protection locked="0"/>
    </xf>
    <xf numFmtId="177" fontId="0" fillId="0" borderId="31" xfId="0" applyNumberFormat="1" applyBorder="1" applyAlignment="1" applyProtection="1">
      <alignment horizontal="center" vertical="center"/>
      <protection locked="0"/>
    </xf>
    <xf numFmtId="2" fontId="4" fillId="0" borderId="51" xfId="0" applyNumberFormat="1" applyFont="1" applyBorder="1" applyAlignment="1" applyProtection="1">
      <alignment horizontal="center" vertical="center"/>
      <protection locked="0"/>
    </xf>
    <xf numFmtId="2" fontId="0" fillId="0" borderId="35" xfId="0" applyNumberFormat="1" applyBorder="1" applyAlignment="1" applyProtection="1">
      <alignment horizontal="center" vertical="center"/>
      <protection locked="0"/>
    </xf>
    <xf numFmtId="176" fontId="4" fillId="0" borderId="62" xfId="0" applyNumberFormat="1" applyFont="1" applyBorder="1" applyAlignment="1" applyProtection="1">
      <alignment horizontal="center" vertical="center"/>
      <protection locked="0"/>
    </xf>
    <xf numFmtId="176" fontId="0" fillId="0" borderId="35" xfId="0" applyNumberFormat="1" applyBorder="1" applyAlignment="1" applyProtection="1">
      <alignment horizontal="center" vertical="center"/>
      <protection locked="0"/>
    </xf>
    <xf numFmtId="176" fontId="0" fillId="0" borderId="12" xfId="0" applyNumberFormat="1" applyBorder="1" applyAlignment="1" applyProtection="1">
      <alignment horizontal="center" vertical="center"/>
      <protection locked="0"/>
    </xf>
    <xf numFmtId="0" fontId="0" fillId="0" borderId="60" xfId="0" applyBorder="1" applyAlignment="1" applyProtection="1">
      <alignment horizontal="center" vertical="center"/>
      <protection locked="0"/>
    </xf>
    <xf numFmtId="0" fontId="4" fillId="0" borderId="118" xfId="0" applyFont="1" applyFill="1" applyBorder="1" applyAlignment="1" applyProtection="1">
      <alignment vertical="center"/>
      <protection locked="0"/>
    </xf>
    <xf numFmtId="0" fontId="4" fillId="0" borderId="119" xfId="0" applyFont="1" applyFill="1" applyBorder="1" applyAlignment="1" applyProtection="1">
      <alignment vertical="center"/>
      <protection locked="0"/>
    </xf>
    <xf numFmtId="0" fontId="4" fillId="0" borderId="120" xfId="0" applyFont="1" applyFill="1" applyBorder="1" applyAlignment="1" applyProtection="1">
      <alignment vertical="center"/>
      <protection locked="0"/>
    </xf>
    <xf numFmtId="0" fontId="4" fillId="0" borderId="121" xfId="0" applyFont="1" applyFill="1" applyBorder="1" applyAlignment="1" applyProtection="1">
      <alignment vertical="center"/>
      <protection locked="0"/>
    </xf>
    <xf numFmtId="0" fontId="4" fillId="0" borderId="8" xfId="0" applyFont="1" applyFill="1" applyBorder="1" applyAlignment="1" applyProtection="1">
      <alignment vertical="center"/>
      <protection locked="0"/>
    </xf>
    <xf numFmtId="0" fontId="4" fillId="0" borderId="122" xfId="0" applyFont="1" applyFill="1" applyBorder="1" applyAlignment="1" applyProtection="1">
      <alignment vertical="center"/>
      <protection locked="0"/>
    </xf>
    <xf numFmtId="0" fontId="4" fillId="0" borderId="123" xfId="0" applyFont="1" applyFill="1" applyBorder="1" applyAlignment="1" applyProtection="1">
      <alignment vertical="center"/>
      <protection locked="0"/>
    </xf>
    <xf numFmtId="0" fontId="4" fillId="0" borderId="124" xfId="0" applyFont="1" applyFill="1" applyBorder="1" applyAlignment="1" applyProtection="1">
      <alignment vertical="center"/>
      <protection locked="0"/>
    </xf>
    <xf numFmtId="0" fontId="4" fillId="0" borderId="125" xfId="0" applyFont="1" applyFill="1" applyBorder="1" applyAlignment="1" applyProtection="1">
      <alignment vertical="center"/>
      <protection locked="0"/>
    </xf>
    <xf numFmtId="0" fontId="0" fillId="0" borderId="36" xfId="0" applyBorder="1" applyAlignment="1" applyProtection="1">
      <alignment horizontal="center" vertical="center"/>
      <protection locked="0"/>
    </xf>
    <xf numFmtId="0" fontId="0" fillId="0" borderId="37"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66"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49" xfId="0" applyBorder="1" applyAlignment="1" applyProtection="1">
      <alignment horizontal="center" vertical="center"/>
      <protection locked="0"/>
    </xf>
    <xf numFmtId="0" fontId="0" fillId="0" borderId="111" xfId="0" applyBorder="1" applyAlignment="1" applyProtection="1">
      <alignment horizontal="center" vertical="center"/>
      <protection locked="0"/>
    </xf>
    <xf numFmtId="0" fontId="0" fillId="0" borderId="101" xfId="0" applyBorder="1" applyAlignment="1" applyProtection="1">
      <alignment horizontal="center" vertical="center"/>
      <protection locked="0"/>
    </xf>
    <xf numFmtId="0" fontId="0" fillId="0" borderId="102"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0" fillId="0" borderId="132" xfId="0" applyBorder="1" applyAlignment="1" applyProtection="1">
      <alignment horizontal="center" vertical="center"/>
      <protection locked="0"/>
    </xf>
    <xf numFmtId="0" fontId="0" fillId="0" borderId="133" xfId="0" applyBorder="1" applyAlignment="1" applyProtection="1">
      <alignment horizontal="center" vertical="center"/>
      <protection locked="0"/>
    </xf>
    <xf numFmtId="0" fontId="0" fillId="0" borderId="67" xfId="0" applyBorder="1" applyAlignment="1" applyProtection="1">
      <alignment horizontal="center" vertical="center"/>
      <protection locked="0"/>
    </xf>
    <xf numFmtId="9" fontId="0" fillId="2" borderId="43" xfId="1" applyFont="1" applyFill="1" applyBorder="1" applyAlignment="1" applyProtection="1">
      <alignment horizontal="center" vertical="center"/>
      <protection locked="0"/>
    </xf>
    <xf numFmtId="177" fontId="0" fillId="0" borderId="5" xfId="0" applyNumberFormat="1" applyBorder="1" applyProtection="1">
      <alignment vertical="center"/>
      <protection locked="0"/>
    </xf>
    <xf numFmtId="0" fontId="0" fillId="0" borderId="5" xfId="0" applyNumberFormat="1" applyBorder="1" applyProtection="1">
      <alignment vertical="center"/>
      <protection locked="0"/>
    </xf>
    <xf numFmtId="0" fontId="0" fillId="0" borderId="6" xfId="0" applyNumberFormat="1" applyBorder="1" applyProtection="1">
      <alignment vertical="center"/>
      <protection locked="0"/>
    </xf>
    <xf numFmtId="0" fontId="0" fillId="0" borderId="8" xfId="0" applyNumberFormat="1" applyBorder="1" applyProtection="1">
      <alignment vertical="center"/>
      <protection locked="0"/>
    </xf>
    <xf numFmtId="0" fontId="0" fillId="0" borderId="9" xfId="0" applyNumberFormat="1" applyBorder="1" applyProtection="1">
      <alignment vertical="center"/>
      <protection locked="0"/>
    </xf>
    <xf numFmtId="177" fontId="0" fillId="0" borderId="16" xfId="0" applyNumberFormat="1" applyBorder="1" applyProtection="1">
      <alignment vertical="center"/>
      <protection locked="0"/>
    </xf>
    <xf numFmtId="0" fontId="0" fillId="0" borderId="11" xfId="0" applyNumberFormat="1" applyBorder="1" applyProtection="1">
      <alignment vertical="center"/>
      <protection locked="0"/>
    </xf>
    <xf numFmtId="0" fontId="0" fillId="0" borderId="12" xfId="0" applyNumberFormat="1" applyBorder="1" applyProtection="1">
      <alignment vertical="center"/>
      <protection locked="0"/>
    </xf>
    <xf numFmtId="0" fontId="0" fillId="0" borderId="54" xfId="0" applyNumberFormat="1" applyFill="1" applyBorder="1" applyProtection="1">
      <alignment vertical="center"/>
      <protection locked="0"/>
    </xf>
    <xf numFmtId="0" fontId="0" fillId="0" borderId="100" xfId="0" applyNumberFormat="1" applyFill="1" applyBorder="1" applyProtection="1">
      <alignment vertical="center"/>
      <protection locked="0"/>
    </xf>
    <xf numFmtId="0" fontId="0" fillId="0" borderId="13" xfId="0" applyNumberFormat="1" applyFill="1" applyBorder="1" applyProtection="1">
      <alignment vertical="center"/>
      <protection locked="0"/>
    </xf>
    <xf numFmtId="0" fontId="9" fillId="0" borderId="0" xfId="0" applyFont="1" applyBorder="1" applyAlignment="1" applyProtection="1">
      <alignment horizontal="center" vertical="center" shrinkToFit="1"/>
      <protection locked="0"/>
    </xf>
    <xf numFmtId="0" fontId="9" fillId="0" borderId="0" xfId="0" applyFont="1" applyBorder="1" applyAlignment="1" applyProtection="1">
      <alignment vertical="center" shrinkToFit="1"/>
      <protection locked="0"/>
    </xf>
    <xf numFmtId="0" fontId="10" fillId="0" borderId="74" xfId="0" applyFont="1" applyBorder="1" applyAlignment="1" applyProtection="1">
      <alignment horizontal="center" vertical="center" shrinkToFit="1"/>
      <protection locked="0"/>
    </xf>
    <xf numFmtId="0" fontId="10" fillId="0" borderId="148" xfId="0" applyFont="1" applyBorder="1" applyAlignment="1" applyProtection="1">
      <alignment vertical="center" shrinkToFit="1"/>
      <protection locked="0"/>
    </xf>
    <xf numFmtId="0" fontId="10" fillId="0" borderId="0" xfId="0" applyFont="1" applyBorder="1" applyProtection="1">
      <alignment vertical="center"/>
      <protection locked="0"/>
    </xf>
    <xf numFmtId="0" fontId="0" fillId="0" borderId="0" xfId="0" applyBorder="1" applyAlignment="1" applyProtection="1">
      <alignment horizontal="center" vertical="center" shrinkToFit="1"/>
      <protection locked="0"/>
    </xf>
    <xf numFmtId="0" fontId="0" fillId="0" borderId="0" xfId="0" applyBorder="1" applyAlignment="1" applyProtection="1">
      <alignment vertical="center" shrinkToFit="1"/>
      <protection locked="0"/>
    </xf>
    <xf numFmtId="0" fontId="4" fillId="0" borderId="137" xfId="0" applyFont="1" applyBorder="1" applyProtection="1">
      <alignment vertical="center"/>
      <protection locked="0"/>
    </xf>
    <xf numFmtId="0" fontId="0" fillId="0" borderId="138" xfId="0" applyBorder="1" applyAlignment="1" applyProtection="1">
      <alignment horizontal="center" vertical="center"/>
      <protection locked="0"/>
    </xf>
    <xf numFmtId="0" fontId="0" fillId="0" borderId="138" xfId="0" applyBorder="1" applyProtection="1">
      <alignment vertical="center"/>
      <protection locked="0"/>
    </xf>
    <xf numFmtId="0" fontId="0" fillId="0" borderId="139" xfId="0" applyBorder="1" applyProtection="1">
      <alignment vertical="center"/>
      <protection locked="0"/>
    </xf>
    <xf numFmtId="0" fontId="0" fillId="0" borderId="140" xfId="0" applyBorder="1" applyProtection="1">
      <alignment vertical="center"/>
      <protection locked="0"/>
    </xf>
    <xf numFmtId="0" fontId="11" fillId="0" borderId="34" xfId="0" applyFont="1" applyBorder="1" applyAlignment="1" applyProtection="1">
      <alignment horizontal="center" vertical="center"/>
      <protection locked="0"/>
    </xf>
    <xf numFmtId="0" fontId="11" fillId="0" borderId="53" xfId="0" applyFont="1" applyBorder="1" applyAlignment="1" applyProtection="1">
      <alignment horizontal="center" vertical="center"/>
      <protection locked="0"/>
    </xf>
    <xf numFmtId="0" fontId="11" fillId="0" borderId="27" xfId="0" applyFont="1" applyBorder="1" applyAlignment="1" applyProtection="1">
      <alignment horizontal="center" vertical="center"/>
      <protection locked="0"/>
    </xf>
    <xf numFmtId="0" fontId="0" fillId="0" borderId="141" xfId="0" applyBorder="1" applyProtection="1">
      <alignment vertical="center"/>
      <protection locked="0"/>
    </xf>
    <xf numFmtId="0" fontId="9" fillId="0" borderId="140" xfId="0" applyFont="1" applyBorder="1" applyAlignment="1" applyProtection="1">
      <alignment vertical="center" shrinkToFit="1"/>
      <protection locked="0"/>
    </xf>
    <xf numFmtId="0" fontId="9" fillId="0" borderId="141" xfId="0" applyFont="1" applyBorder="1" applyAlignment="1" applyProtection="1">
      <alignment vertical="center" shrinkToFit="1"/>
      <protection locked="0"/>
    </xf>
    <xf numFmtId="0" fontId="0" fillId="0" borderId="142" xfId="0" applyBorder="1" applyProtection="1">
      <alignment vertical="center"/>
      <protection locked="0"/>
    </xf>
    <xf numFmtId="0" fontId="0" fillId="0" borderId="143" xfId="0" applyBorder="1" applyAlignment="1" applyProtection="1">
      <alignment horizontal="center" vertical="center"/>
      <protection locked="0"/>
    </xf>
    <xf numFmtId="0" fontId="0" fillId="0" borderId="143" xfId="0" applyBorder="1" applyProtection="1">
      <alignment vertical="center"/>
      <protection locked="0"/>
    </xf>
    <xf numFmtId="0" fontId="0" fillId="0" borderId="144" xfId="0" applyBorder="1" applyProtection="1">
      <alignment vertical="center"/>
      <protection locked="0"/>
    </xf>
  </cellXfs>
  <cellStyles count="2">
    <cellStyle name="パーセント" xfId="1" builtinId="5"/>
    <cellStyle name="標準" xfId="0" builtinId="0"/>
  </cellStyles>
  <dxfs count="23">
    <dxf>
      <fill>
        <patternFill>
          <bgColor rgb="FFFFFF00"/>
        </patternFill>
      </fill>
    </dxf>
    <dxf>
      <fill>
        <patternFill>
          <bgColor rgb="FFFFFF00"/>
        </patternFill>
      </fill>
    </dxf>
    <dxf>
      <fill>
        <patternFill>
          <bgColor rgb="FFFFFF00"/>
        </patternFill>
      </fill>
    </dxf>
    <dxf>
      <font>
        <color rgb="FFFF0000"/>
      </font>
    </dxf>
    <dxf>
      <font>
        <color rgb="FFFF0000"/>
      </font>
    </dxf>
    <dxf>
      <font>
        <color rgb="FFFF0000"/>
      </font>
    </dxf>
    <dxf>
      <font>
        <color rgb="FFFF0000"/>
      </font>
      <fill>
        <patternFill patternType="none">
          <bgColor auto="1"/>
        </patternFill>
      </fill>
    </dxf>
    <dxf>
      <font>
        <color rgb="FFFF0000"/>
      </font>
    </dxf>
    <dxf>
      <font>
        <color rgb="FFFF0000"/>
      </font>
    </dxf>
    <dxf>
      <font>
        <color rgb="FFFF0000"/>
      </font>
    </dxf>
    <dxf>
      <font>
        <color rgb="FFFF0000"/>
      </font>
      <fill>
        <patternFill patternType="none">
          <bgColor auto="1"/>
        </patternFill>
      </fill>
    </dxf>
    <dxf>
      <font>
        <color theme="1"/>
      </font>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349250</xdr:colOff>
      <xdr:row>29</xdr:row>
      <xdr:rowOff>63500</xdr:rowOff>
    </xdr:from>
    <xdr:to>
      <xdr:col>5</xdr:col>
      <xdr:colOff>349353</xdr:colOff>
      <xdr:row>31</xdr:row>
      <xdr:rowOff>215931</xdr:rowOff>
    </xdr:to>
    <xdr:pic>
      <xdr:nvPicPr>
        <xdr:cNvPr id="2" name="図 1">
          <a:extLst>
            <a:ext uri="{FF2B5EF4-FFF2-40B4-BE49-F238E27FC236}">
              <a16:creationId xmlns:a16="http://schemas.microsoft.com/office/drawing/2014/main" id="{79BFDD66-93F3-C6BC-0FFB-3FA3C424B59E}"/>
            </a:ext>
          </a:extLst>
        </xdr:cNvPr>
        <xdr:cNvPicPr>
          <a:picLocks noChangeAspect="1"/>
        </xdr:cNvPicPr>
      </xdr:nvPicPr>
      <xdr:blipFill>
        <a:blip xmlns:r="http://schemas.openxmlformats.org/officeDocument/2006/relationships" r:embed="rId1"/>
        <a:stretch>
          <a:fillRect/>
        </a:stretch>
      </xdr:blipFill>
      <xdr:spPr>
        <a:xfrm>
          <a:off x="1670050" y="6711950"/>
          <a:ext cx="2006703" cy="609631"/>
        </a:xfrm>
        <a:prstGeom prst="rect">
          <a:avLst/>
        </a:prstGeom>
        <a:ln>
          <a:solidFill>
            <a:schemeClr val="tx1"/>
          </a:solidFill>
        </a:ln>
      </xdr:spPr>
    </xdr:pic>
    <xdr:clientData/>
  </xdr:twoCellAnchor>
  <xdr:twoCellAnchor editAs="oneCell">
    <xdr:from>
      <xdr:col>6</xdr:col>
      <xdr:colOff>0</xdr:colOff>
      <xdr:row>29</xdr:row>
      <xdr:rowOff>0</xdr:rowOff>
    </xdr:from>
    <xdr:to>
      <xdr:col>10</xdr:col>
      <xdr:colOff>597116</xdr:colOff>
      <xdr:row>44</xdr:row>
      <xdr:rowOff>146234</xdr:rowOff>
    </xdr:to>
    <xdr:pic>
      <xdr:nvPicPr>
        <xdr:cNvPr id="3" name="図 2">
          <a:extLst>
            <a:ext uri="{FF2B5EF4-FFF2-40B4-BE49-F238E27FC236}">
              <a16:creationId xmlns:a16="http://schemas.microsoft.com/office/drawing/2014/main" id="{26170467-A90B-8D83-85A0-0E62C8E794CF}"/>
            </a:ext>
          </a:extLst>
        </xdr:cNvPr>
        <xdr:cNvPicPr>
          <a:picLocks noChangeAspect="1"/>
        </xdr:cNvPicPr>
      </xdr:nvPicPr>
      <xdr:blipFill>
        <a:blip xmlns:r="http://schemas.openxmlformats.org/officeDocument/2006/relationships" r:embed="rId2"/>
        <a:stretch>
          <a:fillRect/>
        </a:stretch>
      </xdr:blipFill>
      <xdr:spPr>
        <a:xfrm>
          <a:off x="4013200" y="6870700"/>
          <a:ext cx="4203916" cy="3575234"/>
        </a:xfrm>
        <a:prstGeom prst="rect">
          <a:avLst/>
        </a:prstGeom>
        <a:ln>
          <a:solidFill>
            <a:schemeClr val="tx1"/>
          </a:solidFill>
        </a:ln>
      </xdr:spPr>
    </xdr:pic>
    <xdr:clientData/>
  </xdr:twoCellAnchor>
  <xdr:twoCellAnchor>
    <xdr:from>
      <xdr:col>3</xdr:col>
      <xdr:colOff>508000</xdr:colOff>
      <xdr:row>30</xdr:row>
      <xdr:rowOff>95250</xdr:rowOff>
    </xdr:from>
    <xdr:to>
      <xdr:col>4</xdr:col>
      <xdr:colOff>165100</xdr:colOff>
      <xdr:row>32</xdr:row>
      <xdr:rowOff>38100</xdr:rowOff>
    </xdr:to>
    <xdr:sp macro="" textlink="">
      <xdr:nvSpPr>
        <xdr:cNvPr id="4" name="正方形/長方形 3">
          <a:extLst>
            <a:ext uri="{FF2B5EF4-FFF2-40B4-BE49-F238E27FC236}">
              <a16:creationId xmlns:a16="http://schemas.microsoft.com/office/drawing/2014/main" id="{F8989911-B99C-FE46-B1E0-ADFF46F6090D}"/>
            </a:ext>
          </a:extLst>
        </xdr:cNvPr>
        <xdr:cNvSpPr/>
      </xdr:nvSpPr>
      <xdr:spPr>
        <a:xfrm>
          <a:off x="2489200" y="7061200"/>
          <a:ext cx="317500" cy="400050"/>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450850</xdr:colOff>
      <xdr:row>32</xdr:row>
      <xdr:rowOff>133350</xdr:rowOff>
    </xdr:from>
    <xdr:to>
      <xdr:col>4</xdr:col>
      <xdr:colOff>177800</xdr:colOff>
      <xdr:row>34</xdr:row>
      <xdr:rowOff>158750</xdr:rowOff>
    </xdr:to>
    <xdr:sp macro="" textlink="">
      <xdr:nvSpPr>
        <xdr:cNvPr id="5" name="矢印: 上 4">
          <a:extLst>
            <a:ext uri="{FF2B5EF4-FFF2-40B4-BE49-F238E27FC236}">
              <a16:creationId xmlns:a16="http://schemas.microsoft.com/office/drawing/2014/main" id="{5F35F468-24BB-0EB1-4370-70888DCB97D2}"/>
            </a:ext>
          </a:extLst>
        </xdr:cNvPr>
        <xdr:cNvSpPr/>
      </xdr:nvSpPr>
      <xdr:spPr>
        <a:xfrm>
          <a:off x="2432050" y="7556500"/>
          <a:ext cx="387350" cy="482600"/>
        </a:xfrm>
        <a:prstGeom prst="upArrow">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621917</xdr:colOff>
      <xdr:row>33</xdr:row>
      <xdr:rowOff>106854</xdr:rowOff>
    </xdr:from>
    <xdr:to>
      <xdr:col>6</xdr:col>
      <xdr:colOff>166418</xdr:colOff>
      <xdr:row>35</xdr:row>
      <xdr:rowOff>37004</xdr:rowOff>
    </xdr:to>
    <xdr:sp macro="" textlink="">
      <xdr:nvSpPr>
        <xdr:cNvPr id="6" name="矢印: 上 5">
          <a:extLst>
            <a:ext uri="{FF2B5EF4-FFF2-40B4-BE49-F238E27FC236}">
              <a16:creationId xmlns:a16="http://schemas.microsoft.com/office/drawing/2014/main" id="{229ED05B-DBC3-B12F-BA22-B2A3FCE6E312}"/>
            </a:ext>
          </a:extLst>
        </xdr:cNvPr>
        <xdr:cNvSpPr/>
      </xdr:nvSpPr>
      <xdr:spPr>
        <a:xfrm rot="3410159">
          <a:off x="3527893" y="7494228"/>
          <a:ext cx="387350" cy="916101"/>
        </a:xfrm>
        <a:prstGeom prst="upArrow">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158750</xdr:colOff>
      <xdr:row>32</xdr:row>
      <xdr:rowOff>95250</xdr:rowOff>
    </xdr:from>
    <xdr:to>
      <xdr:col>6</xdr:col>
      <xdr:colOff>850900</xdr:colOff>
      <xdr:row>33</xdr:row>
      <xdr:rowOff>139700</xdr:rowOff>
    </xdr:to>
    <xdr:sp macro="" textlink="">
      <xdr:nvSpPr>
        <xdr:cNvPr id="7" name="正方形/長方形 6">
          <a:extLst>
            <a:ext uri="{FF2B5EF4-FFF2-40B4-BE49-F238E27FC236}">
              <a16:creationId xmlns:a16="http://schemas.microsoft.com/office/drawing/2014/main" id="{7C56E2D7-1BC6-8119-3CE6-2C712FD3A961}"/>
            </a:ext>
          </a:extLst>
        </xdr:cNvPr>
        <xdr:cNvSpPr/>
      </xdr:nvSpPr>
      <xdr:spPr>
        <a:xfrm>
          <a:off x="4171950" y="7518400"/>
          <a:ext cx="692150" cy="273050"/>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774700</xdr:colOff>
      <xdr:row>43</xdr:row>
      <xdr:rowOff>19050</xdr:rowOff>
    </xdr:from>
    <xdr:to>
      <xdr:col>9</xdr:col>
      <xdr:colOff>615950</xdr:colOff>
      <xdr:row>44</xdr:row>
      <xdr:rowOff>63500</xdr:rowOff>
    </xdr:to>
    <xdr:sp macro="" textlink="">
      <xdr:nvSpPr>
        <xdr:cNvPr id="8" name="正方形/長方形 7">
          <a:extLst>
            <a:ext uri="{FF2B5EF4-FFF2-40B4-BE49-F238E27FC236}">
              <a16:creationId xmlns:a16="http://schemas.microsoft.com/office/drawing/2014/main" id="{F3EF6B65-6ED6-BD7F-3FA4-A92AF3A92977}"/>
            </a:ext>
          </a:extLst>
        </xdr:cNvPr>
        <xdr:cNvSpPr/>
      </xdr:nvSpPr>
      <xdr:spPr>
        <a:xfrm>
          <a:off x="6591300" y="9956800"/>
          <a:ext cx="742950" cy="273050"/>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8133E-89CB-407E-AB8C-65BFC1751272}">
  <dimension ref="A1:AG46"/>
  <sheetViews>
    <sheetView tabSelected="1" workbookViewId="0"/>
  </sheetViews>
  <sheetFormatPr defaultRowHeight="18"/>
  <cols>
    <col min="1" max="4" width="8.6640625" style="374"/>
    <col min="5" max="6" width="9" style="375"/>
    <col min="7" max="10" width="11.83203125" style="375" customWidth="1"/>
    <col min="11" max="12" width="34.5" style="374" customWidth="1"/>
    <col min="13" max="26" width="8.6640625" style="374"/>
    <col min="27" max="33" width="8.6640625" style="374" hidden="1" customWidth="1"/>
    <col min="34" max="16384" width="8.6640625" style="374"/>
  </cols>
  <sheetData>
    <row r="1" spans="1:32">
      <c r="A1" s="373" t="s">
        <v>220</v>
      </c>
    </row>
    <row r="2" spans="1:32">
      <c r="A2" s="376" t="s">
        <v>216</v>
      </c>
      <c r="B2" s="374" t="s">
        <v>221</v>
      </c>
    </row>
    <row r="3" spans="1:32">
      <c r="A3" s="376" t="s">
        <v>217</v>
      </c>
      <c r="B3" s="374" t="s">
        <v>222</v>
      </c>
    </row>
    <row r="4" spans="1:32">
      <c r="A4" s="376" t="s">
        <v>613</v>
      </c>
      <c r="B4" s="374" t="s">
        <v>614</v>
      </c>
    </row>
    <row r="5" spans="1:32">
      <c r="A5" s="376" t="s">
        <v>219</v>
      </c>
      <c r="B5" s="374" t="s">
        <v>615</v>
      </c>
    </row>
    <row r="6" spans="1:32" ht="18.5" thickBot="1"/>
    <row r="7" spans="1:32" ht="18.5" thickBot="1">
      <c r="B7" s="377" t="s">
        <v>0</v>
      </c>
      <c r="C7" s="378" t="s">
        <v>1</v>
      </c>
      <c r="D7" s="378" t="s">
        <v>2</v>
      </c>
      <c r="E7" s="378" t="s">
        <v>3</v>
      </c>
      <c r="F7" s="379" t="s">
        <v>4</v>
      </c>
      <c r="G7" s="380" t="s">
        <v>77</v>
      </c>
      <c r="H7" s="381"/>
      <c r="I7" s="382" t="s">
        <v>78</v>
      </c>
      <c r="J7" s="383"/>
      <c r="L7" s="384" t="s">
        <v>82</v>
      </c>
      <c r="M7" s="385">
        <v>1.25</v>
      </c>
      <c r="AA7" s="380" t="s">
        <v>77</v>
      </c>
      <c r="AB7" s="381"/>
      <c r="AC7" s="382" t="s">
        <v>78</v>
      </c>
      <c r="AD7" s="383"/>
      <c r="AE7" s="384" t="s">
        <v>82</v>
      </c>
      <c r="AF7" s="385">
        <v>1.25</v>
      </c>
    </row>
    <row r="8" spans="1:32" ht="18.5" thickBot="1">
      <c r="B8" s="386"/>
      <c r="C8" s="387"/>
      <c r="D8" s="387"/>
      <c r="E8" s="387"/>
      <c r="F8" s="388"/>
      <c r="G8" s="389" t="s">
        <v>3</v>
      </c>
      <c r="H8" s="390" t="s">
        <v>4</v>
      </c>
      <c r="I8" s="391" t="s">
        <v>3</v>
      </c>
      <c r="J8" s="392"/>
      <c r="K8" s="393" t="s">
        <v>80</v>
      </c>
      <c r="L8" s="393" t="s">
        <v>81</v>
      </c>
      <c r="AA8" s="389" t="s">
        <v>3</v>
      </c>
      <c r="AB8" s="390" t="s">
        <v>4</v>
      </c>
      <c r="AC8" s="391" t="s">
        <v>3</v>
      </c>
      <c r="AD8" s="392"/>
      <c r="AE8" s="393" t="s">
        <v>80</v>
      </c>
      <c r="AF8" s="393" t="s">
        <v>81</v>
      </c>
    </row>
    <row r="9" spans="1:32">
      <c r="B9" s="394">
        <v>1</v>
      </c>
      <c r="C9" s="395">
        <v>1</v>
      </c>
      <c r="D9" s="395">
        <v>1</v>
      </c>
      <c r="E9" s="396" t="s">
        <v>6</v>
      </c>
      <c r="F9" s="397">
        <v>72</v>
      </c>
      <c r="G9" s="362" t="str">
        <f>E9</f>
        <v>江川</v>
      </c>
      <c r="H9" s="363"/>
      <c r="I9" s="364" t="str">
        <f>$E9</f>
        <v>江川</v>
      </c>
      <c r="J9" s="363"/>
      <c r="K9" s="365"/>
      <c r="L9" s="365"/>
      <c r="AA9" s="398" t="s">
        <v>179</v>
      </c>
      <c r="AB9" s="399">
        <v>72</v>
      </c>
      <c r="AC9" s="400" t="s">
        <v>179</v>
      </c>
      <c r="AD9" s="399" t="s">
        <v>179</v>
      </c>
      <c r="AE9" s="401">
        <v>90</v>
      </c>
      <c r="AF9" s="401">
        <v>90</v>
      </c>
    </row>
    <row r="10" spans="1:32">
      <c r="B10" s="402">
        <v>1</v>
      </c>
      <c r="C10" s="403">
        <v>1</v>
      </c>
      <c r="D10" s="403">
        <v>2</v>
      </c>
      <c r="E10" s="404" t="s">
        <v>7</v>
      </c>
      <c r="F10" s="405">
        <v>72</v>
      </c>
      <c r="G10" s="354"/>
      <c r="H10" s="355"/>
      <c r="I10" s="356"/>
      <c r="J10" s="355"/>
      <c r="K10" s="357"/>
      <c r="L10" s="357"/>
      <c r="AA10" s="406" t="s">
        <v>180</v>
      </c>
      <c r="AB10" s="407">
        <v>72</v>
      </c>
      <c r="AC10" s="408" t="s">
        <v>180</v>
      </c>
      <c r="AD10" s="407" t="s">
        <v>180</v>
      </c>
      <c r="AE10" s="409">
        <v>0</v>
      </c>
      <c r="AF10" s="409">
        <v>90</v>
      </c>
    </row>
    <row r="11" spans="1:32">
      <c r="B11" s="402">
        <v>1</v>
      </c>
      <c r="C11" s="403">
        <v>1</v>
      </c>
      <c r="D11" s="403">
        <v>3</v>
      </c>
      <c r="E11" s="404" t="s">
        <v>8</v>
      </c>
      <c r="F11" s="405">
        <v>68</v>
      </c>
      <c r="G11" s="354"/>
      <c r="H11" s="355"/>
      <c r="I11" s="356"/>
      <c r="J11" s="355"/>
      <c r="K11" s="357"/>
      <c r="L11" s="357"/>
      <c r="AA11" s="406" t="s">
        <v>181</v>
      </c>
      <c r="AB11" s="407">
        <v>68</v>
      </c>
      <c r="AC11" s="408" t="s">
        <v>181</v>
      </c>
      <c r="AD11" s="407" t="s">
        <v>181</v>
      </c>
      <c r="AE11" s="409">
        <v>0</v>
      </c>
      <c r="AF11" s="409">
        <v>85</v>
      </c>
    </row>
    <row r="12" spans="1:32">
      <c r="B12" s="402">
        <v>1</v>
      </c>
      <c r="C12" s="403">
        <v>1</v>
      </c>
      <c r="D12" s="403">
        <v>4</v>
      </c>
      <c r="E12" s="404" t="s">
        <v>9</v>
      </c>
      <c r="F12" s="405">
        <v>64</v>
      </c>
      <c r="G12" s="354"/>
      <c r="H12" s="355"/>
      <c r="I12" s="356"/>
      <c r="J12" s="355"/>
      <c r="K12" s="357"/>
      <c r="L12" s="357"/>
      <c r="AA12" s="406" t="s">
        <v>182</v>
      </c>
      <c r="AB12" s="407">
        <v>64</v>
      </c>
      <c r="AC12" s="408" t="s">
        <v>182</v>
      </c>
      <c r="AD12" s="407" t="s">
        <v>182</v>
      </c>
      <c r="AE12" s="409">
        <v>0</v>
      </c>
      <c r="AF12" s="409">
        <v>80</v>
      </c>
    </row>
    <row r="13" spans="1:32">
      <c r="B13" s="402">
        <v>1</v>
      </c>
      <c r="C13" s="403">
        <v>1</v>
      </c>
      <c r="D13" s="403">
        <v>5</v>
      </c>
      <c r="E13" s="404" t="s">
        <v>10</v>
      </c>
      <c r="F13" s="405">
        <v>76</v>
      </c>
      <c r="G13" s="354"/>
      <c r="H13" s="355"/>
      <c r="I13" s="356"/>
      <c r="J13" s="355"/>
      <c r="K13" s="357"/>
      <c r="L13" s="357"/>
      <c r="AA13" s="406" t="s">
        <v>183</v>
      </c>
      <c r="AB13" s="407">
        <v>76</v>
      </c>
      <c r="AC13" s="408" t="s">
        <v>183</v>
      </c>
      <c r="AD13" s="407" t="s">
        <v>183</v>
      </c>
      <c r="AE13" s="409">
        <v>0</v>
      </c>
      <c r="AF13" s="409">
        <v>95</v>
      </c>
    </row>
    <row r="14" spans="1:32">
      <c r="B14" s="402">
        <v>1</v>
      </c>
      <c r="C14" s="403">
        <v>2</v>
      </c>
      <c r="D14" s="403">
        <v>1</v>
      </c>
      <c r="E14" s="404" t="s">
        <v>11</v>
      </c>
      <c r="F14" s="405">
        <v>76</v>
      </c>
      <c r="G14" s="354"/>
      <c r="H14" s="355"/>
      <c r="I14" s="356"/>
      <c r="J14" s="355"/>
      <c r="K14" s="357"/>
      <c r="L14" s="357"/>
      <c r="AA14" s="406" t="s">
        <v>184</v>
      </c>
      <c r="AB14" s="407">
        <v>76</v>
      </c>
      <c r="AC14" s="408" t="s">
        <v>184</v>
      </c>
      <c r="AD14" s="407" t="s">
        <v>184</v>
      </c>
      <c r="AE14" s="409">
        <v>0</v>
      </c>
      <c r="AF14" s="409">
        <v>95</v>
      </c>
    </row>
    <row r="15" spans="1:32">
      <c r="B15" s="402">
        <v>1</v>
      </c>
      <c r="C15" s="403">
        <v>2</v>
      </c>
      <c r="D15" s="403">
        <v>2</v>
      </c>
      <c r="E15" s="404" t="s">
        <v>12</v>
      </c>
      <c r="F15" s="405">
        <v>60</v>
      </c>
      <c r="G15" s="354"/>
      <c r="H15" s="355"/>
      <c r="I15" s="356"/>
      <c r="J15" s="355"/>
      <c r="K15" s="357"/>
      <c r="L15" s="357"/>
      <c r="AA15" s="406" t="s">
        <v>185</v>
      </c>
      <c r="AB15" s="407">
        <v>60</v>
      </c>
      <c r="AC15" s="408" t="s">
        <v>185</v>
      </c>
      <c r="AD15" s="407" t="s">
        <v>185</v>
      </c>
      <c r="AE15" s="409">
        <v>0</v>
      </c>
      <c r="AF15" s="409">
        <v>75</v>
      </c>
    </row>
    <row r="16" spans="1:32">
      <c r="B16" s="402">
        <v>1</v>
      </c>
      <c r="C16" s="403">
        <v>2</v>
      </c>
      <c r="D16" s="403">
        <v>3</v>
      </c>
      <c r="E16" s="404" t="s">
        <v>13</v>
      </c>
      <c r="F16" s="405">
        <v>80</v>
      </c>
      <c r="G16" s="354"/>
      <c r="H16" s="355"/>
      <c r="I16" s="356"/>
      <c r="J16" s="355"/>
      <c r="K16" s="357"/>
      <c r="L16" s="357"/>
      <c r="AA16" s="406" t="s">
        <v>137</v>
      </c>
      <c r="AB16" s="407">
        <v>80</v>
      </c>
      <c r="AC16" s="408" t="s">
        <v>137</v>
      </c>
      <c r="AD16" s="407" t="s">
        <v>137</v>
      </c>
      <c r="AE16" s="409">
        <v>0</v>
      </c>
      <c r="AF16" s="409">
        <v>100</v>
      </c>
    </row>
    <row r="17" spans="2:32">
      <c r="B17" s="402">
        <v>1</v>
      </c>
      <c r="C17" s="403">
        <v>2</v>
      </c>
      <c r="D17" s="403">
        <v>4</v>
      </c>
      <c r="E17" s="404" t="s">
        <v>14</v>
      </c>
      <c r="F17" s="405">
        <v>80</v>
      </c>
      <c r="G17" s="354"/>
      <c r="H17" s="355"/>
      <c r="I17" s="356"/>
      <c r="J17" s="355"/>
      <c r="K17" s="357"/>
      <c r="L17" s="357"/>
      <c r="AA17" s="406" t="s">
        <v>186</v>
      </c>
      <c r="AB17" s="407">
        <v>80</v>
      </c>
      <c r="AC17" s="408" t="s">
        <v>186</v>
      </c>
      <c r="AD17" s="407" t="s">
        <v>186</v>
      </c>
      <c r="AE17" s="409">
        <v>0</v>
      </c>
      <c r="AF17" s="409">
        <v>100</v>
      </c>
    </row>
    <row r="18" spans="2:32">
      <c r="B18" s="402">
        <v>1</v>
      </c>
      <c r="C18" s="403">
        <v>2</v>
      </c>
      <c r="D18" s="403">
        <v>5</v>
      </c>
      <c r="E18" s="404" t="s">
        <v>15</v>
      </c>
      <c r="F18" s="405">
        <v>72</v>
      </c>
      <c r="G18" s="354"/>
      <c r="H18" s="355"/>
      <c r="I18" s="356"/>
      <c r="J18" s="355"/>
      <c r="K18" s="357"/>
      <c r="L18" s="357"/>
      <c r="AA18" s="406" t="s">
        <v>187</v>
      </c>
      <c r="AB18" s="407">
        <v>72</v>
      </c>
      <c r="AC18" s="408" t="s">
        <v>187</v>
      </c>
      <c r="AD18" s="407" t="s">
        <v>187</v>
      </c>
      <c r="AE18" s="409">
        <v>0</v>
      </c>
      <c r="AF18" s="409">
        <v>90</v>
      </c>
    </row>
    <row r="19" spans="2:32">
      <c r="B19" s="402">
        <v>1</v>
      </c>
      <c r="C19" s="403">
        <v>3</v>
      </c>
      <c r="D19" s="403">
        <v>1</v>
      </c>
      <c r="E19" s="404" t="s">
        <v>16</v>
      </c>
      <c r="F19" s="405">
        <v>48</v>
      </c>
      <c r="G19" s="354"/>
      <c r="H19" s="355"/>
      <c r="I19" s="356"/>
      <c r="J19" s="355"/>
      <c r="K19" s="357"/>
      <c r="L19" s="357"/>
      <c r="AA19" s="406" t="s">
        <v>188</v>
      </c>
      <c r="AB19" s="407">
        <v>48</v>
      </c>
      <c r="AC19" s="408" t="s">
        <v>188</v>
      </c>
      <c r="AD19" s="407" t="s">
        <v>188</v>
      </c>
      <c r="AE19" s="409">
        <v>0</v>
      </c>
      <c r="AF19" s="409">
        <v>60</v>
      </c>
    </row>
    <row r="20" spans="2:32">
      <c r="B20" s="402">
        <v>1</v>
      </c>
      <c r="C20" s="403">
        <v>3</v>
      </c>
      <c r="D20" s="403">
        <v>2</v>
      </c>
      <c r="E20" s="404" t="s">
        <v>17</v>
      </c>
      <c r="F20" s="405">
        <v>52</v>
      </c>
      <c r="G20" s="354"/>
      <c r="H20" s="355"/>
      <c r="I20" s="356"/>
      <c r="J20" s="355"/>
      <c r="K20" s="357"/>
      <c r="L20" s="357"/>
      <c r="AA20" s="406" t="s">
        <v>189</v>
      </c>
      <c r="AB20" s="407">
        <v>52</v>
      </c>
      <c r="AC20" s="408" t="s">
        <v>189</v>
      </c>
      <c r="AD20" s="407" t="s">
        <v>189</v>
      </c>
      <c r="AE20" s="409">
        <v>0</v>
      </c>
      <c r="AF20" s="409">
        <v>65</v>
      </c>
    </row>
    <row r="21" spans="2:32">
      <c r="B21" s="402">
        <v>1</v>
      </c>
      <c r="C21" s="403">
        <v>3</v>
      </c>
      <c r="D21" s="403">
        <v>3</v>
      </c>
      <c r="E21" s="404" t="s">
        <v>18</v>
      </c>
      <c r="F21" s="405">
        <v>68</v>
      </c>
      <c r="G21" s="354"/>
      <c r="H21" s="355"/>
      <c r="I21" s="356"/>
      <c r="J21" s="355"/>
      <c r="K21" s="357"/>
      <c r="L21" s="357"/>
      <c r="AA21" s="406" t="s">
        <v>190</v>
      </c>
      <c r="AB21" s="407">
        <v>68</v>
      </c>
      <c r="AC21" s="408" t="s">
        <v>190</v>
      </c>
      <c r="AD21" s="407" t="s">
        <v>190</v>
      </c>
      <c r="AE21" s="409">
        <v>0</v>
      </c>
      <c r="AF21" s="409">
        <v>85</v>
      </c>
    </row>
    <row r="22" spans="2:32">
      <c r="B22" s="402">
        <v>1</v>
      </c>
      <c r="C22" s="403">
        <v>3</v>
      </c>
      <c r="D22" s="403">
        <v>4</v>
      </c>
      <c r="E22" s="404" t="s">
        <v>19</v>
      </c>
      <c r="F22" s="405">
        <v>76</v>
      </c>
      <c r="G22" s="354"/>
      <c r="H22" s="355"/>
      <c r="I22" s="356"/>
      <c r="J22" s="355"/>
      <c r="K22" s="357"/>
      <c r="L22" s="357"/>
      <c r="AA22" s="406" t="s">
        <v>191</v>
      </c>
      <c r="AB22" s="407">
        <v>76</v>
      </c>
      <c r="AC22" s="408" t="s">
        <v>191</v>
      </c>
      <c r="AD22" s="407" t="s">
        <v>191</v>
      </c>
      <c r="AE22" s="409">
        <v>0</v>
      </c>
      <c r="AF22" s="409">
        <v>95</v>
      </c>
    </row>
    <row r="23" spans="2:32" ht="18.5" thickBot="1">
      <c r="B23" s="410">
        <v>1</v>
      </c>
      <c r="C23" s="411">
        <v>3</v>
      </c>
      <c r="D23" s="411">
        <v>5</v>
      </c>
      <c r="E23" s="412" t="s">
        <v>20</v>
      </c>
      <c r="F23" s="413">
        <v>44</v>
      </c>
      <c r="G23" s="358"/>
      <c r="H23" s="359"/>
      <c r="I23" s="360"/>
      <c r="J23" s="359"/>
      <c r="K23" s="361"/>
      <c r="L23" s="361"/>
      <c r="AA23" s="414" t="s">
        <v>192</v>
      </c>
      <c r="AB23" s="415">
        <v>44</v>
      </c>
      <c r="AC23" s="416" t="s">
        <v>192</v>
      </c>
      <c r="AD23" s="415" t="s">
        <v>192</v>
      </c>
      <c r="AE23" s="417">
        <v>0</v>
      </c>
      <c r="AF23" s="417">
        <v>55</v>
      </c>
    </row>
    <row r="24" spans="2:32">
      <c r="G24" s="418"/>
      <c r="H24" s="418"/>
      <c r="I24" s="418"/>
      <c r="J24" s="418"/>
    </row>
    <row r="25" spans="2:32">
      <c r="G25" s="419"/>
      <c r="H25" s="419"/>
      <c r="I25" s="419"/>
      <c r="J25" s="419"/>
    </row>
    <row r="26" spans="2:32" ht="18.5" thickBot="1">
      <c r="B26" s="432" t="s">
        <v>616</v>
      </c>
      <c r="C26" s="432"/>
      <c r="G26" s="419"/>
      <c r="H26" s="419"/>
      <c r="I26" s="419"/>
      <c r="J26" s="419"/>
    </row>
    <row r="27" spans="2:32" ht="15.5" customHeight="1" thickTop="1">
      <c r="B27" s="432"/>
      <c r="C27" s="432"/>
      <c r="D27" s="429"/>
      <c r="E27" s="430"/>
      <c r="F27" s="430"/>
      <c r="G27" s="430"/>
      <c r="H27" s="430"/>
      <c r="I27" s="430"/>
      <c r="J27" s="430"/>
      <c r="K27" s="431"/>
    </row>
    <row r="28" spans="2:32" ht="26.5">
      <c r="C28" s="420" t="s">
        <v>618</v>
      </c>
      <c r="D28" s="421"/>
      <c r="E28" s="422"/>
      <c r="F28" s="422"/>
      <c r="G28" s="422"/>
      <c r="H28" s="422"/>
      <c r="I28" s="422"/>
      <c r="J28" s="422"/>
      <c r="K28" s="423"/>
    </row>
    <row r="29" spans="2:32">
      <c r="C29" s="424"/>
      <c r="D29" s="421"/>
      <c r="E29" s="422"/>
      <c r="F29" s="422"/>
      <c r="G29" s="422"/>
      <c r="H29" s="422"/>
      <c r="I29" s="422"/>
      <c r="J29" s="422"/>
      <c r="K29" s="423"/>
    </row>
    <row r="30" spans="2:32">
      <c r="C30" s="424"/>
      <c r="D30" s="421"/>
      <c r="E30" s="422"/>
      <c r="F30" s="422"/>
      <c r="G30" s="422"/>
      <c r="H30" s="422"/>
      <c r="I30" s="422"/>
      <c r="J30" s="422"/>
      <c r="K30" s="423"/>
    </row>
    <row r="31" spans="2:32">
      <c r="C31" s="424"/>
      <c r="D31" s="421"/>
      <c r="E31" s="422"/>
      <c r="F31" s="422"/>
      <c r="G31" s="422"/>
      <c r="H31" s="422"/>
      <c r="I31" s="422"/>
      <c r="J31" s="422"/>
      <c r="K31" s="423"/>
    </row>
    <row r="32" spans="2:32">
      <c r="C32" s="424"/>
      <c r="D32" s="421"/>
      <c r="E32" s="422"/>
      <c r="F32" s="422"/>
      <c r="G32" s="422"/>
      <c r="H32" s="422"/>
      <c r="I32" s="422"/>
      <c r="J32" s="422"/>
      <c r="K32" s="423"/>
    </row>
    <row r="33" spans="3:11">
      <c r="C33" s="424"/>
      <c r="D33" s="421"/>
      <c r="E33" s="422"/>
      <c r="F33" s="422"/>
      <c r="G33" s="422"/>
      <c r="H33" s="422"/>
      <c r="I33" s="422"/>
      <c r="J33" s="422"/>
      <c r="K33" s="423"/>
    </row>
    <row r="34" spans="3:11">
      <c r="C34" s="424"/>
      <c r="D34" s="421"/>
      <c r="E34" s="422"/>
      <c r="F34" s="422"/>
      <c r="G34" s="422"/>
      <c r="H34" s="422"/>
      <c r="I34" s="422"/>
      <c r="J34" s="422"/>
      <c r="K34" s="423"/>
    </row>
    <row r="35" spans="3:11">
      <c r="C35" s="424"/>
      <c r="D35" s="421"/>
      <c r="E35" s="422"/>
      <c r="F35" s="422"/>
      <c r="G35" s="422"/>
      <c r="H35" s="422"/>
      <c r="I35" s="422"/>
      <c r="J35" s="422"/>
      <c r="K35" s="423"/>
    </row>
    <row r="36" spans="3:11">
      <c r="C36" s="424"/>
      <c r="D36" s="433" t="s">
        <v>617</v>
      </c>
      <c r="E36" s="433"/>
      <c r="F36" s="422"/>
      <c r="G36" s="422"/>
      <c r="H36" s="422"/>
      <c r="I36" s="422"/>
      <c r="J36" s="422"/>
      <c r="K36" s="423"/>
    </row>
    <row r="37" spans="3:11">
      <c r="C37" s="424"/>
      <c r="D37" s="433"/>
      <c r="E37" s="433"/>
      <c r="F37" s="422"/>
      <c r="G37" s="422"/>
      <c r="H37" s="422"/>
      <c r="I37" s="422"/>
      <c r="J37" s="422"/>
      <c r="K37" s="423"/>
    </row>
    <row r="38" spans="3:11">
      <c r="C38" s="424"/>
      <c r="D38" s="421"/>
      <c r="E38" s="422"/>
      <c r="F38" s="422"/>
      <c r="G38" s="422"/>
      <c r="H38" s="422"/>
      <c r="I38" s="422"/>
      <c r="J38" s="422"/>
      <c r="K38" s="423"/>
    </row>
    <row r="39" spans="3:11">
      <c r="C39" s="424"/>
      <c r="D39" s="421"/>
      <c r="E39" s="422"/>
      <c r="F39" s="422"/>
      <c r="G39" s="422"/>
      <c r="H39" s="422"/>
      <c r="I39" s="422"/>
      <c r="J39" s="422"/>
      <c r="K39" s="423"/>
    </row>
    <row r="40" spans="3:11">
      <c r="C40" s="424"/>
      <c r="D40" s="421"/>
      <c r="E40" s="422"/>
      <c r="F40" s="422"/>
      <c r="G40" s="422"/>
      <c r="H40" s="422"/>
      <c r="I40" s="422"/>
      <c r="J40" s="422"/>
      <c r="K40" s="423"/>
    </row>
    <row r="41" spans="3:11">
      <c r="C41" s="424"/>
      <c r="D41" s="421"/>
      <c r="E41" s="422"/>
      <c r="F41" s="422"/>
      <c r="G41" s="422"/>
      <c r="H41" s="422"/>
      <c r="I41" s="422"/>
      <c r="J41" s="422"/>
      <c r="K41" s="423"/>
    </row>
    <row r="42" spans="3:11">
      <c r="C42" s="424"/>
      <c r="D42" s="421"/>
      <c r="E42" s="422"/>
      <c r="F42" s="422"/>
      <c r="G42" s="422"/>
      <c r="H42" s="422"/>
      <c r="I42" s="422"/>
      <c r="J42" s="422"/>
      <c r="K42" s="423"/>
    </row>
    <row r="43" spans="3:11">
      <c r="C43" s="424"/>
      <c r="D43" s="421"/>
      <c r="E43" s="422"/>
      <c r="F43" s="422"/>
      <c r="G43" s="422"/>
      <c r="H43" s="422"/>
      <c r="I43" s="422"/>
      <c r="J43" s="422"/>
      <c r="K43" s="423"/>
    </row>
    <row r="44" spans="3:11">
      <c r="C44" s="424"/>
      <c r="D44" s="421"/>
      <c r="E44" s="422"/>
      <c r="F44" s="422"/>
      <c r="G44" s="422"/>
      <c r="H44" s="422"/>
      <c r="I44" s="422"/>
      <c r="J44" s="422"/>
      <c r="K44" s="423"/>
    </row>
    <row r="45" spans="3:11" ht="18.5" thickBot="1">
      <c r="C45" s="425"/>
      <c r="D45" s="426"/>
      <c r="E45" s="427"/>
      <c r="F45" s="427"/>
      <c r="G45" s="427"/>
      <c r="H45" s="427"/>
      <c r="I45" s="427"/>
      <c r="J45" s="427"/>
      <c r="K45" s="428"/>
    </row>
    <row r="46" spans="3:11" ht="18.5" thickTop="1"/>
  </sheetData>
  <sheetProtection algorithmName="SHA-512" hashValue="6kIkQX2Ow7WNoxCbDQN6SdAA6LIDubOpD/1KOKt62GIytl4ZaLqMhxEd9FKJDg88H4ufOeB9UkS8c1L4qg7nCA==" saltValue="2CEwhXmF7uvc1SIBSFpF/A==" spinCount="100000" sheet="1" objects="1" scenarios="1"/>
  <mergeCells count="19">
    <mergeCell ref="B26:C27"/>
    <mergeCell ref="D36:E37"/>
    <mergeCell ref="B7:B8"/>
    <mergeCell ref="C7:C8"/>
    <mergeCell ref="D7:D8"/>
    <mergeCell ref="E7:E8"/>
    <mergeCell ref="F7:F8"/>
    <mergeCell ref="G26:H26"/>
    <mergeCell ref="I26:J26"/>
    <mergeCell ref="AA7:AB7"/>
    <mergeCell ref="AC7:AD7"/>
    <mergeCell ref="AC8:AD8"/>
    <mergeCell ref="I7:J7"/>
    <mergeCell ref="I8:J8"/>
    <mergeCell ref="G24:H24"/>
    <mergeCell ref="G25:H25"/>
    <mergeCell ref="I24:J24"/>
    <mergeCell ref="I25:J25"/>
    <mergeCell ref="G7:H7"/>
  </mergeCells>
  <phoneticPr fontId="3"/>
  <conditionalFormatting sqref="G9:L23">
    <cfRule type="expression" dxfId="22" priority="1">
      <formula>OR(G9&lt;&gt;AA9,G9="")</formula>
    </cfRule>
  </conditionalFormatting>
  <pageMargins left="0.7" right="0.7" top="0.75" bottom="0.75" header="0.3" footer="0.3"/>
  <pageSetup paperSize="9" orientation="portrait"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6B2BC-DB9F-429C-ABA7-319D3D15A00C}">
  <dimension ref="A1:AE37"/>
  <sheetViews>
    <sheetView workbookViewId="0"/>
  </sheetViews>
  <sheetFormatPr defaultRowHeight="18"/>
  <cols>
    <col min="3" max="3" width="7.58203125" customWidth="1"/>
    <col min="4" max="4" width="9" style="20"/>
    <col min="5" max="5" width="10.08203125" customWidth="1"/>
    <col min="6" max="6" width="7.25" customWidth="1"/>
    <col min="7" max="7" width="3.83203125" style="20" customWidth="1"/>
    <col min="8" max="8" width="7.58203125" customWidth="1"/>
    <col min="9" max="9" width="7.25" bestFit="1" customWidth="1"/>
    <col min="10" max="10" width="3.83203125" customWidth="1"/>
    <col min="11" max="11" width="10.08203125" customWidth="1"/>
    <col min="12" max="12" width="15.08203125" bestFit="1" customWidth="1"/>
    <col min="13" max="13" width="3.83203125" customWidth="1"/>
    <col min="14" max="14" width="5.25" bestFit="1" customWidth="1"/>
    <col min="15" max="15" width="3.33203125" style="20" bestFit="1" customWidth="1"/>
    <col min="16" max="16" width="4.5" bestFit="1" customWidth="1"/>
    <col min="17" max="17" width="5.25" style="20" bestFit="1" customWidth="1"/>
    <col min="18" max="18" width="3.83203125" customWidth="1"/>
    <col min="19" max="19" width="8.33203125" customWidth="1"/>
    <col min="20" max="20" width="8" customWidth="1"/>
    <col min="21" max="21" width="9.75" customWidth="1"/>
    <col min="22" max="23" width="11" bestFit="1" customWidth="1"/>
    <col min="27" max="27" width="8.33203125" hidden="1" customWidth="1"/>
    <col min="28" max="28" width="8" hidden="1" customWidth="1"/>
    <col min="29" max="29" width="9.75" hidden="1" customWidth="1"/>
    <col min="30" max="31" width="11" hidden="1" customWidth="1"/>
    <col min="32" max="32" width="0" hidden="1" customWidth="1"/>
  </cols>
  <sheetData>
    <row r="1" spans="1:31">
      <c r="A1" s="119" t="s">
        <v>220</v>
      </c>
      <c r="D1"/>
      <c r="E1" s="20"/>
      <c r="F1" s="20"/>
      <c r="H1" s="20"/>
      <c r="I1" s="20"/>
      <c r="J1" s="20"/>
      <c r="O1"/>
      <c r="Q1"/>
    </row>
    <row r="2" spans="1:31">
      <c r="A2" s="179" t="s">
        <v>216</v>
      </c>
      <c r="B2" t="s">
        <v>272</v>
      </c>
      <c r="D2"/>
      <c r="E2" s="20"/>
      <c r="F2" s="20"/>
      <c r="H2" s="20"/>
      <c r="I2" s="20"/>
      <c r="J2" s="20"/>
      <c r="O2"/>
      <c r="Q2"/>
    </row>
    <row r="3" spans="1:31">
      <c r="A3" s="179"/>
      <c r="B3" t="s">
        <v>270</v>
      </c>
      <c r="D3"/>
      <c r="E3" s="20"/>
      <c r="F3" s="20"/>
      <c r="H3" s="20"/>
      <c r="I3" s="20"/>
      <c r="J3" s="20"/>
      <c r="O3"/>
      <c r="Q3"/>
    </row>
    <row r="4" spans="1:31">
      <c r="A4" s="179" t="s">
        <v>217</v>
      </c>
      <c r="B4" t="s">
        <v>273</v>
      </c>
      <c r="D4"/>
      <c r="E4" s="20"/>
      <c r="F4" s="20"/>
      <c r="H4" s="20"/>
      <c r="I4" s="20"/>
      <c r="J4" s="20"/>
      <c r="O4"/>
      <c r="Q4"/>
    </row>
    <row r="5" spans="1:31">
      <c r="A5" s="179"/>
      <c r="B5" t="s">
        <v>271</v>
      </c>
      <c r="D5"/>
      <c r="E5" s="20"/>
      <c r="F5" s="20"/>
      <c r="H5" s="20"/>
      <c r="I5" s="20"/>
      <c r="J5" s="20"/>
      <c r="O5"/>
      <c r="Q5"/>
    </row>
    <row r="6" spans="1:31">
      <c r="A6" s="179" t="s">
        <v>218</v>
      </c>
      <c r="B6" t="s">
        <v>274</v>
      </c>
      <c r="D6"/>
      <c r="E6" s="20"/>
      <c r="F6" s="20"/>
      <c r="H6" s="20"/>
      <c r="I6" s="20"/>
      <c r="J6" s="20"/>
      <c r="O6"/>
      <c r="Q6"/>
    </row>
    <row r="7" spans="1:31">
      <c r="A7" s="179"/>
      <c r="B7" t="s">
        <v>275</v>
      </c>
      <c r="D7"/>
      <c r="E7" s="20"/>
      <c r="F7" s="20"/>
      <c r="H7" s="20"/>
      <c r="I7" s="20"/>
      <c r="J7" s="20"/>
      <c r="O7"/>
      <c r="Q7"/>
    </row>
    <row r="8" spans="1:31" ht="18.5" thickBot="1"/>
    <row r="9" spans="1:31" ht="39" customHeight="1" thickBot="1">
      <c r="B9" s="173" t="s">
        <v>165</v>
      </c>
      <c r="C9" s="174" t="s">
        <v>177</v>
      </c>
      <c r="D9" s="174" t="s">
        <v>178</v>
      </c>
      <c r="E9" s="195" t="s">
        <v>193</v>
      </c>
      <c r="F9" s="177" t="s">
        <v>4</v>
      </c>
      <c r="G9" s="175"/>
      <c r="H9" s="173" t="s">
        <v>177</v>
      </c>
      <c r="I9" s="176" t="s">
        <v>1</v>
      </c>
      <c r="J9" s="175"/>
      <c r="K9" s="178" t="s">
        <v>193</v>
      </c>
      <c r="L9" s="169" t="s">
        <v>203</v>
      </c>
      <c r="N9" s="317" t="s">
        <v>4</v>
      </c>
      <c r="O9" s="318"/>
      <c r="P9" s="318"/>
      <c r="Q9" s="3" t="s">
        <v>79</v>
      </c>
      <c r="S9" s="173" t="s">
        <v>165</v>
      </c>
      <c r="T9" s="180" t="s">
        <v>1</v>
      </c>
      <c r="U9" s="174" t="s">
        <v>178</v>
      </c>
      <c r="V9" s="196" t="s">
        <v>203</v>
      </c>
      <c r="W9" s="181" t="s">
        <v>79</v>
      </c>
      <c r="AA9" s="173" t="s">
        <v>165</v>
      </c>
      <c r="AB9" s="180" t="s">
        <v>1</v>
      </c>
      <c r="AC9" s="174" t="s">
        <v>178</v>
      </c>
      <c r="AD9" s="196" t="s">
        <v>203</v>
      </c>
      <c r="AE9" s="181" t="s">
        <v>79</v>
      </c>
    </row>
    <row r="10" spans="1:31" ht="18.5" thickTop="1">
      <c r="B10" s="21">
        <v>101</v>
      </c>
      <c r="C10" s="89">
        <v>11</v>
      </c>
      <c r="D10" s="89" t="s">
        <v>179</v>
      </c>
      <c r="E10" s="76">
        <v>110</v>
      </c>
      <c r="F10" s="78">
        <v>59</v>
      </c>
      <c r="G10" s="28"/>
      <c r="H10" s="21">
        <v>11</v>
      </c>
      <c r="I10" s="160" t="s">
        <v>194</v>
      </c>
      <c r="J10" s="93"/>
      <c r="K10" s="21">
        <v>110</v>
      </c>
      <c r="L10" s="160" t="s">
        <v>204</v>
      </c>
      <c r="M10" s="20"/>
      <c r="N10" s="201">
        <v>0</v>
      </c>
      <c r="O10" s="202" t="s">
        <v>119</v>
      </c>
      <c r="P10" s="203">
        <v>59</v>
      </c>
      <c r="Q10" s="204" t="s">
        <v>116</v>
      </c>
      <c r="R10" s="20"/>
      <c r="S10" s="21">
        <f>B10</f>
        <v>101</v>
      </c>
      <c r="T10" s="371"/>
      <c r="U10" s="89" t="str">
        <f>D10</f>
        <v>江川</v>
      </c>
      <c r="V10" s="372"/>
      <c r="W10" s="493"/>
      <c r="AA10" s="21">
        <f>B10</f>
        <v>101</v>
      </c>
      <c r="AB10" s="89" t="str">
        <f>VLOOKUP(C10,$H$10:$I$18,2,FALSE)</f>
        <v>1年1組</v>
      </c>
      <c r="AC10" s="89" t="str">
        <f>D10</f>
        <v>江川</v>
      </c>
      <c r="AD10" s="76" t="str">
        <f>VLOOKUP(E10,$K$10:$L$25,2,FALSE)</f>
        <v>鹿児島市</v>
      </c>
      <c r="AE10" s="78" t="str">
        <f>VLOOKUP(F10,$N$10:$Q$14,4,TRUE)</f>
        <v>不可</v>
      </c>
    </row>
    <row r="11" spans="1:31">
      <c r="B11" s="22">
        <v>102</v>
      </c>
      <c r="C11" s="90">
        <v>11</v>
      </c>
      <c r="D11" s="90" t="s">
        <v>180</v>
      </c>
      <c r="E11" s="79">
        <v>130</v>
      </c>
      <c r="F11" s="81">
        <v>82</v>
      </c>
      <c r="G11" s="28"/>
      <c r="H11" s="22">
        <v>12</v>
      </c>
      <c r="I11" s="154" t="s">
        <v>195</v>
      </c>
      <c r="J11" s="28"/>
      <c r="K11" s="22">
        <v>120</v>
      </c>
      <c r="L11" s="154" t="s">
        <v>205</v>
      </c>
      <c r="N11" s="140">
        <f>P10+1</f>
        <v>60</v>
      </c>
      <c r="O11" s="135" t="s">
        <v>119</v>
      </c>
      <c r="P11" s="197">
        <v>69</v>
      </c>
      <c r="Q11" s="198" t="s">
        <v>115</v>
      </c>
      <c r="S11" s="22">
        <f t="shared" ref="S11:S25" si="0">B11</f>
        <v>102</v>
      </c>
      <c r="T11" s="367"/>
      <c r="U11" s="90" t="str">
        <f t="shared" ref="U11:U25" si="1">D11</f>
        <v>小川</v>
      </c>
      <c r="V11" s="368"/>
      <c r="W11" s="355"/>
      <c r="AA11" s="22">
        <f t="shared" ref="AA11:AA25" si="2">B11</f>
        <v>102</v>
      </c>
      <c r="AB11" s="90" t="str">
        <f t="shared" ref="AB11:AB25" si="3">VLOOKUP(C11,$H$10:$I$18,2,FALSE)</f>
        <v>1年1組</v>
      </c>
      <c r="AC11" s="90" t="str">
        <f t="shared" ref="AC11:AC25" si="4">D11</f>
        <v>小川</v>
      </c>
      <c r="AD11" s="79" t="str">
        <f t="shared" ref="AD11:AD25" si="5">VLOOKUP(E11,$K$10:$L$25,2,FALSE)</f>
        <v>鹿屋市</v>
      </c>
      <c r="AE11" s="81" t="str">
        <f t="shared" ref="AE11:AE25" si="6">VLOOKUP(F11,$N$10:$Q$14,4,TRUE)</f>
        <v>優</v>
      </c>
    </row>
    <row r="12" spans="1:31">
      <c r="B12" s="22">
        <v>103</v>
      </c>
      <c r="C12" s="90">
        <v>11</v>
      </c>
      <c r="D12" s="90" t="s">
        <v>181</v>
      </c>
      <c r="E12" s="79">
        <v>140</v>
      </c>
      <c r="F12" s="81">
        <v>79</v>
      </c>
      <c r="G12" s="28"/>
      <c r="H12" s="22">
        <v>13</v>
      </c>
      <c r="I12" s="154" t="s">
        <v>196</v>
      </c>
      <c r="J12" s="28"/>
      <c r="K12" s="22">
        <v>130</v>
      </c>
      <c r="L12" s="154" t="s">
        <v>206</v>
      </c>
      <c r="N12" s="140">
        <f>P11+1</f>
        <v>70</v>
      </c>
      <c r="O12" s="135" t="s">
        <v>119</v>
      </c>
      <c r="P12" s="197">
        <v>79</v>
      </c>
      <c r="Q12" s="198" t="s">
        <v>114</v>
      </c>
      <c r="S12" s="22">
        <f t="shared" si="0"/>
        <v>103</v>
      </c>
      <c r="T12" s="367"/>
      <c r="U12" s="90" t="str">
        <f t="shared" si="1"/>
        <v>木下</v>
      </c>
      <c r="V12" s="368"/>
      <c r="W12" s="355"/>
      <c r="AA12" s="22">
        <f t="shared" si="2"/>
        <v>103</v>
      </c>
      <c r="AB12" s="90" t="str">
        <f t="shared" si="3"/>
        <v>1年1組</v>
      </c>
      <c r="AC12" s="90" t="str">
        <f t="shared" si="4"/>
        <v>木下</v>
      </c>
      <c r="AD12" s="79" t="str">
        <f t="shared" si="5"/>
        <v>薩摩川内市</v>
      </c>
      <c r="AE12" s="81" t="str">
        <f t="shared" si="6"/>
        <v>良</v>
      </c>
    </row>
    <row r="13" spans="1:31">
      <c r="B13" s="22">
        <v>104</v>
      </c>
      <c r="C13" s="90">
        <v>11</v>
      </c>
      <c r="D13" s="90" t="s">
        <v>182</v>
      </c>
      <c r="E13" s="79">
        <v>140</v>
      </c>
      <c r="F13" s="81">
        <v>60</v>
      </c>
      <c r="G13" s="28"/>
      <c r="H13" s="22">
        <v>21</v>
      </c>
      <c r="I13" s="154" t="s">
        <v>197</v>
      </c>
      <c r="J13" s="28"/>
      <c r="K13" s="22">
        <v>140</v>
      </c>
      <c r="L13" s="154" t="s">
        <v>207</v>
      </c>
      <c r="N13" s="140">
        <f>P12+1</f>
        <v>80</v>
      </c>
      <c r="O13" s="135" t="s">
        <v>119</v>
      </c>
      <c r="P13" s="197">
        <v>89</v>
      </c>
      <c r="Q13" s="198" t="s">
        <v>113</v>
      </c>
      <c r="S13" s="22">
        <f t="shared" si="0"/>
        <v>104</v>
      </c>
      <c r="T13" s="367"/>
      <c r="U13" s="90" t="str">
        <f t="shared" si="1"/>
        <v>久保</v>
      </c>
      <c r="V13" s="368"/>
      <c r="W13" s="355"/>
      <c r="AA13" s="22">
        <f t="shared" si="2"/>
        <v>104</v>
      </c>
      <c r="AB13" s="90" t="str">
        <f t="shared" si="3"/>
        <v>1年1組</v>
      </c>
      <c r="AC13" s="90" t="str">
        <f t="shared" si="4"/>
        <v>久保</v>
      </c>
      <c r="AD13" s="79" t="str">
        <f t="shared" si="5"/>
        <v>薩摩川内市</v>
      </c>
      <c r="AE13" s="81" t="str">
        <f t="shared" si="6"/>
        <v>可</v>
      </c>
    </row>
    <row r="14" spans="1:31" ht="18.5" thickBot="1">
      <c r="B14" s="22">
        <v>105</v>
      </c>
      <c r="C14" s="90">
        <v>11</v>
      </c>
      <c r="D14" s="90" t="s">
        <v>183</v>
      </c>
      <c r="E14" s="79">
        <v>120</v>
      </c>
      <c r="F14" s="81">
        <v>81</v>
      </c>
      <c r="G14" s="28"/>
      <c r="H14" s="22">
        <v>22</v>
      </c>
      <c r="I14" s="154" t="s">
        <v>198</v>
      </c>
      <c r="J14" s="28"/>
      <c r="K14" s="22">
        <v>150</v>
      </c>
      <c r="L14" s="154" t="s">
        <v>208</v>
      </c>
      <c r="N14" s="142">
        <f>P13+1</f>
        <v>90</v>
      </c>
      <c r="O14" s="136" t="s">
        <v>119</v>
      </c>
      <c r="P14" s="199">
        <v>100</v>
      </c>
      <c r="Q14" s="200" t="s">
        <v>112</v>
      </c>
      <c r="S14" s="22">
        <f t="shared" si="0"/>
        <v>105</v>
      </c>
      <c r="T14" s="367"/>
      <c r="U14" s="90" t="str">
        <f t="shared" si="1"/>
        <v>小島</v>
      </c>
      <c r="V14" s="368"/>
      <c r="W14" s="355"/>
      <c r="AA14" s="22">
        <f t="shared" si="2"/>
        <v>105</v>
      </c>
      <c r="AB14" s="90" t="str">
        <f t="shared" si="3"/>
        <v>1年1組</v>
      </c>
      <c r="AC14" s="90" t="str">
        <f t="shared" si="4"/>
        <v>小島</v>
      </c>
      <c r="AD14" s="79" t="str">
        <f t="shared" si="5"/>
        <v>霧島市</v>
      </c>
      <c r="AE14" s="81" t="str">
        <f t="shared" si="6"/>
        <v>優</v>
      </c>
    </row>
    <row r="15" spans="1:31">
      <c r="B15" s="22">
        <v>201</v>
      </c>
      <c r="C15" s="90">
        <v>12</v>
      </c>
      <c r="D15" s="90" t="s">
        <v>184</v>
      </c>
      <c r="E15" s="79">
        <v>110</v>
      </c>
      <c r="F15" s="81">
        <v>90</v>
      </c>
      <c r="G15" s="28"/>
      <c r="H15" s="170">
        <v>23</v>
      </c>
      <c r="I15" s="171" t="s">
        <v>199</v>
      </c>
      <c r="J15" s="28"/>
      <c r="K15" s="22">
        <v>160</v>
      </c>
      <c r="L15" s="154" t="s">
        <v>209</v>
      </c>
      <c r="S15" s="22">
        <f t="shared" si="0"/>
        <v>201</v>
      </c>
      <c r="T15" s="367"/>
      <c r="U15" s="90" t="str">
        <f t="shared" si="1"/>
        <v>佐藤</v>
      </c>
      <c r="V15" s="368"/>
      <c r="W15" s="355"/>
      <c r="AA15" s="22">
        <f t="shared" si="2"/>
        <v>201</v>
      </c>
      <c r="AB15" s="90" t="str">
        <f t="shared" si="3"/>
        <v>1年2組</v>
      </c>
      <c r="AC15" s="90" t="str">
        <f t="shared" si="4"/>
        <v>佐藤</v>
      </c>
      <c r="AD15" s="79" t="str">
        <f t="shared" si="5"/>
        <v>鹿児島市</v>
      </c>
      <c r="AE15" s="81" t="str">
        <f t="shared" si="6"/>
        <v>秀</v>
      </c>
    </row>
    <row r="16" spans="1:31">
      <c r="B16" s="22">
        <v>202</v>
      </c>
      <c r="C16" s="90">
        <v>12</v>
      </c>
      <c r="D16" s="90" t="s">
        <v>185</v>
      </c>
      <c r="E16" s="79">
        <v>260</v>
      </c>
      <c r="F16" s="81">
        <v>89</v>
      </c>
      <c r="G16" s="28"/>
      <c r="H16" s="22">
        <v>31</v>
      </c>
      <c r="I16" s="154" t="s">
        <v>200</v>
      </c>
      <c r="J16" s="28"/>
      <c r="K16" s="22">
        <v>170</v>
      </c>
      <c r="L16" s="154" t="s">
        <v>210</v>
      </c>
      <c r="S16" s="22">
        <f t="shared" si="0"/>
        <v>202</v>
      </c>
      <c r="T16" s="367"/>
      <c r="U16" s="90" t="str">
        <f t="shared" si="1"/>
        <v>志村</v>
      </c>
      <c r="V16" s="368"/>
      <c r="W16" s="355"/>
      <c r="AA16" s="22">
        <f t="shared" si="2"/>
        <v>202</v>
      </c>
      <c r="AB16" s="90" t="str">
        <f t="shared" si="3"/>
        <v>1年2組</v>
      </c>
      <c r="AC16" s="90" t="str">
        <f t="shared" si="4"/>
        <v>志村</v>
      </c>
      <c r="AD16" s="79" t="str">
        <f t="shared" si="5"/>
        <v>さつま町</v>
      </c>
      <c r="AE16" s="81" t="str">
        <f t="shared" si="6"/>
        <v>優</v>
      </c>
    </row>
    <row r="17" spans="2:31">
      <c r="B17" s="22">
        <v>203</v>
      </c>
      <c r="C17" s="90">
        <v>12</v>
      </c>
      <c r="D17" s="90" t="s">
        <v>137</v>
      </c>
      <c r="E17" s="79">
        <v>150</v>
      </c>
      <c r="F17" s="81">
        <v>66</v>
      </c>
      <c r="G17" s="28"/>
      <c r="H17" s="22">
        <v>32</v>
      </c>
      <c r="I17" s="154" t="s">
        <v>201</v>
      </c>
      <c r="J17" s="28"/>
      <c r="K17" s="22">
        <v>180</v>
      </c>
      <c r="L17" s="154" t="s">
        <v>211</v>
      </c>
      <c r="S17" s="22">
        <f t="shared" si="0"/>
        <v>203</v>
      </c>
      <c r="T17" s="367"/>
      <c r="U17" s="90" t="str">
        <f t="shared" si="1"/>
        <v>田中</v>
      </c>
      <c r="V17" s="368"/>
      <c r="W17" s="355"/>
      <c r="AA17" s="22">
        <f t="shared" si="2"/>
        <v>203</v>
      </c>
      <c r="AB17" s="90" t="str">
        <f t="shared" si="3"/>
        <v>1年2組</v>
      </c>
      <c r="AC17" s="90" t="str">
        <f t="shared" si="4"/>
        <v>田中</v>
      </c>
      <c r="AD17" s="79" t="str">
        <f t="shared" si="5"/>
        <v>姶良市</v>
      </c>
      <c r="AE17" s="81" t="str">
        <f t="shared" si="6"/>
        <v>可</v>
      </c>
    </row>
    <row r="18" spans="2:31" ht="18.5" thickBot="1">
      <c r="B18" s="22">
        <v>204</v>
      </c>
      <c r="C18" s="90">
        <v>12</v>
      </c>
      <c r="D18" s="90" t="s">
        <v>186</v>
      </c>
      <c r="E18" s="79">
        <v>180</v>
      </c>
      <c r="F18" s="81">
        <v>70</v>
      </c>
      <c r="G18" s="28"/>
      <c r="H18" s="23">
        <v>33</v>
      </c>
      <c r="I18" s="155" t="s">
        <v>202</v>
      </c>
      <c r="J18" s="28"/>
      <c r="K18" s="22">
        <v>190</v>
      </c>
      <c r="L18" s="154" t="s">
        <v>212</v>
      </c>
      <c r="S18" s="22">
        <f t="shared" si="0"/>
        <v>204</v>
      </c>
      <c r="T18" s="367"/>
      <c r="U18" s="90" t="str">
        <f t="shared" si="1"/>
        <v>中野</v>
      </c>
      <c r="V18" s="368"/>
      <c r="W18" s="355"/>
      <c r="AA18" s="22">
        <f t="shared" si="2"/>
        <v>204</v>
      </c>
      <c r="AB18" s="90" t="str">
        <f t="shared" si="3"/>
        <v>1年2組</v>
      </c>
      <c r="AC18" s="90" t="str">
        <f t="shared" si="4"/>
        <v>中野</v>
      </c>
      <c r="AD18" s="79" t="str">
        <f t="shared" si="5"/>
        <v>奄美市</v>
      </c>
      <c r="AE18" s="81" t="str">
        <f t="shared" si="6"/>
        <v>良</v>
      </c>
    </row>
    <row r="19" spans="2:31">
      <c r="B19" s="22">
        <v>205</v>
      </c>
      <c r="C19" s="90">
        <v>12</v>
      </c>
      <c r="D19" s="90" t="s">
        <v>187</v>
      </c>
      <c r="E19" s="79">
        <v>190</v>
      </c>
      <c r="F19" s="81">
        <v>45</v>
      </c>
      <c r="G19" s="28"/>
      <c r="H19" s="28"/>
      <c r="I19" s="28"/>
      <c r="J19" s="28"/>
      <c r="K19" s="22">
        <v>200</v>
      </c>
      <c r="L19" s="154" t="s">
        <v>213</v>
      </c>
      <c r="S19" s="22">
        <f t="shared" si="0"/>
        <v>205</v>
      </c>
      <c r="T19" s="367"/>
      <c r="U19" s="90" t="str">
        <f t="shared" si="1"/>
        <v>西田</v>
      </c>
      <c r="V19" s="368"/>
      <c r="W19" s="355"/>
      <c r="AA19" s="22">
        <f t="shared" si="2"/>
        <v>205</v>
      </c>
      <c r="AB19" s="90" t="str">
        <f t="shared" si="3"/>
        <v>1年2組</v>
      </c>
      <c r="AC19" s="90" t="str">
        <f t="shared" si="4"/>
        <v>西田</v>
      </c>
      <c r="AD19" s="79" t="str">
        <f t="shared" si="5"/>
        <v>指宿市</v>
      </c>
      <c r="AE19" s="81" t="str">
        <f t="shared" si="6"/>
        <v>不可</v>
      </c>
    </row>
    <row r="20" spans="2:31">
      <c r="B20" s="22">
        <v>301</v>
      </c>
      <c r="C20" s="90">
        <v>13</v>
      </c>
      <c r="D20" s="90" t="s">
        <v>188</v>
      </c>
      <c r="E20" s="79">
        <v>160</v>
      </c>
      <c r="F20" s="81">
        <v>100</v>
      </c>
      <c r="G20" s="28"/>
      <c r="H20" s="28"/>
      <c r="I20" s="28"/>
      <c r="J20" s="28"/>
      <c r="K20" s="22">
        <v>210</v>
      </c>
      <c r="L20" s="154" t="s">
        <v>214</v>
      </c>
      <c r="S20" s="22">
        <f t="shared" si="0"/>
        <v>301</v>
      </c>
      <c r="T20" s="367"/>
      <c r="U20" s="90" t="str">
        <f t="shared" si="1"/>
        <v>橋本</v>
      </c>
      <c r="V20" s="368"/>
      <c r="W20" s="355"/>
      <c r="X20" s="116"/>
      <c r="Y20" s="116"/>
      <c r="Z20" s="15"/>
      <c r="AA20" s="22">
        <f t="shared" si="2"/>
        <v>301</v>
      </c>
      <c r="AB20" s="90" t="str">
        <f t="shared" si="3"/>
        <v>1年3組</v>
      </c>
      <c r="AC20" s="90" t="str">
        <f t="shared" si="4"/>
        <v>橋本</v>
      </c>
      <c r="AD20" s="79" t="str">
        <f t="shared" si="5"/>
        <v>出水市</v>
      </c>
      <c r="AE20" s="81" t="str">
        <f t="shared" si="6"/>
        <v>秀</v>
      </c>
    </row>
    <row r="21" spans="2:31">
      <c r="B21" s="22">
        <v>302</v>
      </c>
      <c r="C21" s="90">
        <v>13</v>
      </c>
      <c r="D21" s="90" t="s">
        <v>189</v>
      </c>
      <c r="E21" s="79">
        <v>150</v>
      </c>
      <c r="F21" s="81">
        <v>80</v>
      </c>
      <c r="G21" s="28"/>
      <c r="H21" s="28"/>
      <c r="I21" s="28"/>
      <c r="J21" s="28"/>
      <c r="K21" s="22">
        <v>220</v>
      </c>
      <c r="L21" s="154" t="s">
        <v>264</v>
      </c>
      <c r="S21" s="22">
        <f t="shared" si="0"/>
        <v>302</v>
      </c>
      <c r="T21" s="367"/>
      <c r="U21" s="90" t="str">
        <f t="shared" si="1"/>
        <v>林</v>
      </c>
      <c r="V21" s="368"/>
      <c r="W21" s="355"/>
      <c r="X21" s="15"/>
      <c r="Y21" s="15"/>
      <c r="Z21" s="15"/>
      <c r="AA21" s="22">
        <f t="shared" si="2"/>
        <v>302</v>
      </c>
      <c r="AB21" s="90" t="str">
        <f t="shared" si="3"/>
        <v>1年3組</v>
      </c>
      <c r="AC21" s="90" t="str">
        <f t="shared" si="4"/>
        <v>林</v>
      </c>
      <c r="AD21" s="79" t="str">
        <f t="shared" si="5"/>
        <v>姶良市</v>
      </c>
      <c r="AE21" s="81" t="str">
        <f t="shared" si="6"/>
        <v>優</v>
      </c>
    </row>
    <row r="22" spans="2:31">
      <c r="B22" s="22">
        <v>303</v>
      </c>
      <c r="C22" s="90">
        <v>13</v>
      </c>
      <c r="D22" s="90" t="s">
        <v>190</v>
      </c>
      <c r="E22" s="79">
        <v>170</v>
      </c>
      <c r="F22" s="81">
        <v>91</v>
      </c>
      <c r="G22" s="28"/>
      <c r="H22" s="28"/>
      <c r="I22" s="28"/>
      <c r="J22" s="28"/>
      <c r="K22" s="22">
        <v>230</v>
      </c>
      <c r="L22" s="154" t="s">
        <v>265</v>
      </c>
      <c r="S22" s="22">
        <f t="shared" si="0"/>
        <v>303</v>
      </c>
      <c r="T22" s="367"/>
      <c r="U22" s="90" t="str">
        <f t="shared" si="1"/>
        <v>松下</v>
      </c>
      <c r="V22" s="368"/>
      <c r="W22" s="355"/>
      <c r="X22" s="15"/>
      <c r="Y22" s="15"/>
      <c r="Z22" s="15"/>
      <c r="AA22" s="22">
        <f t="shared" si="2"/>
        <v>303</v>
      </c>
      <c r="AB22" s="90" t="str">
        <f t="shared" si="3"/>
        <v>1年3組</v>
      </c>
      <c r="AC22" s="90" t="str">
        <f t="shared" si="4"/>
        <v>松下</v>
      </c>
      <c r="AD22" s="79" t="str">
        <f t="shared" si="5"/>
        <v>日置市</v>
      </c>
      <c r="AE22" s="81" t="str">
        <f t="shared" si="6"/>
        <v>秀</v>
      </c>
    </row>
    <row r="23" spans="2:31">
      <c r="B23" s="22">
        <v>304</v>
      </c>
      <c r="C23" s="90">
        <v>13</v>
      </c>
      <c r="D23" s="90" t="s">
        <v>191</v>
      </c>
      <c r="E23" s="79">
        <v>150</v>
      </c>
      <c r="F23" s="81">
        <v>69</v>
      </c>
      <c r="G23" s="28"/>
      <c r="H23" s="28"/>
      <c r="I23" s="28"/>
      <c r="J23" s="28"/>
      <c r="K23" s="22">
        <v>240</v>
      </c>
      <c r="L23" s="154" t="s">
        <v>266</v>
      </c>
      <c r="S23" s="22">
        <f t="shared" si="0"/>
        <v>304</v>
      </c>
      <c r="T23" s="367"/>
      <c r="U23" s="90" t="str">
        <f t="shared" si="1"/>
        <v>三浦</v>
      </c>
      <c r="V23" s="368"/>
      <c r="W23" s="355"/>
      <c r="X23" s="116"/>
      <c r="Y23" s="116"/>
      <c r="Z23" s="15"/>
      <c r="AA23" s="22">
        <f t="shared" si="2"/>
        <v>304</v>
      </c>
      <c r="AB23" s="90" t="str">
        <f t="shared" si="3"/>
        <v>1年3組</v>
      </c>
      <c r="AC23" s="90" t="str">
        <f t="shared" si="4"/>
        <v>三浦</v>
      </c>
      <c r="AD23" s="79" t="str">
        <f t="shared" si="5"/>
        <v>姶良市</v>
      </c>
      <c r="AE23" s="81" t="str">
        <f t="shared" si="6"/>
        <v>可</v>
      </c>
    </row>
    <row r="24" spans="2:31">
      <c r="B24" s="22">
        <v>305</v>
      </c>
      <c r="C24" s="90">
        <v>13</v>
      </c>
      <c r="D24" s="90" t="s">
        <v>192</v>
      </c>
      <c r="E24" s="79">
        <v>210</v>
      </c>
      <c r="F24" s="81">
        <v>77</v>
      </c>
      <c r="G24" s="28"/>
      <c r="H24" s="28"/>
      <c r="I24" s="28"/>
      <c r="J24" s="28"/>
      <c r="K24" s="22">
        <v>250</v>
      </c>
      <c r="L24" s="154" t="s">
        <v>267</v>
      </c>
      <c r="S24" s="22">
        <f t="shared" si="0"/>
        <v>305</v>
      </c>
      <c r="T24" s="367"/>
      <c r="U24" s="90" t="str">
        <f t="shared" si="1"/>
        <v>山田</v>
      </c>
      <c r="V24" s="368"/>
      <c r="W24" s="355"/>
      <c r="X24" s="116"/>
      <c r="Y24" s="116"/>
      <c r="Z24" s="15"/>
      <c r="AA24" s="22">
        <f t="shared" si="2"/>
        <v>305</v>
      </c>
      <c r="AB24" s="90" t="str">
        <f t="shared" si="3"/>
        <v>1年3組</v>
      </c>
      <c r="AC24" s="90" t="str">
        <f t="shared" si="4"/>
        <v>山田</v>
      </c>
      <c r="AD24" s="79" t="str">
        <f t="shared" si="5"/>
        <v>南九州市</v>
      </c>
      <c r="AE24" s="81" t="str">
        <f t="shared" si="6"/>
        <v>良</v>
      </c>
    </row>
    <row r="25" spans="2:31" ht="18.5" thickBot="1">
      <c r="B25" s="23">
        <v>306</v>
      </c>
      <c r="C25" s="91">
        <v>13</v>
      </c>
      <c r="D25" s="91" t="s">
        <v>137</v>
      </c>
      <c r="E25" s="82">
        <v>200</v>
      </c>
      <c r="F25" s="84">
        <v>20</v>
      </c>
      <c r="G25" s="28"/>
      <c r="H25" s="28"/>
      <c r="I25" s="28"/>
      <c r="J25" s="28"/>
      <c r="K25" s="22">
        <v>260</v>
      </c>
      <c r="L25" s="154" t="s">
        <v>268</v>
      </c>
      <c r="S25" s="23">
        <f t="shared" si="0"/>
        <v>306</v>
      </c>
      <c r="T25" s="369"/>
      <c r="U25" s="91" t="str">
        <f t="shared" si="1"/>
        <v>田中</v>
      </c>
      <c r="V25" s="370"/>
      <c r="W25" s="359"/>
      <c r="X25" s="116"/>
      <c r="Y25" s="116"/>
      <c r="Z25" s="15"/>
      <c r="AA25" s="23">
        <f t="shared" si="2"/>
        <v>306</v>
      </c>
      <c r="AB25" s="91" t="str">
        <f t="shared" si="3"/>
        <v>1年3組</v>
      </c>
      <c r="AC25" s="91" t="str">
        <f t="shared" si="4"/>
        <v>田中</v>
      </c>
      <c r="AD25" s="82" t="str">
        <f t="shared" si="5"/>
        <v>曽於市</v>
      </c>
      <c r="AE25" s="84" t="str">
        <f t="shared" si="6"/>
        <v>不可</v>
      </c>
    </row>
    <row r="26" spans="2:31">
      <c r="G26" s="28"/>
      <c r="H26" s="28"/>
      <c r="I26" s="28"/>
      <c r="J26" s="28"/>
      <c r="L26" s="172" t="s">
        <v>215</v>
      </c>
    </row>
    <row r="27" spans="2:31" ht="18.5" thickBot="1"/>
    <row r="28" spans="2:31">
      <c r="B28" s="11" t="s">
        <v>166</v>
      </c>
      <c r="C28" s="12"/>
      <c r="D28" s="12"/>
      <c r="E28" s="12"/>
      <c r="F28" s="12"/>
      <c r="G28" s="12"/>
      <c r="H28" s="12"/>
      <c r="I28" s="12"/>
      <c r="J28" s="12"/>
      <c r="K28" s="12"/>
      <c r="L28" s="166"/>
    </row>
    <row r="29" spans="2:31">
      <c r="B29" s="94" t="s">
        <v>167</v>
      </c>
      <c r="D29" s="15"/>
      <c r="E29" s="15"/>
      <c r="F29" s="15"/>
      <c r="G29" s="15"/>
      <c r="H29" s="15"/>
      <c r="I29" s="15"/>
      <c r="J29" s="15"/>
      <c r="K29" s="15"/>
      <c r="L29" s="167"/>
    </row>
    <row r="30" spans="2:31">
      <c r="B30" s="14" t="s">
        <v>168</v>
      </c>
      <c r="D30" s="15"/>
      <c r="E30" s="15"/>
      <c r="F30" s="15"/>
      <c r="G30" s="15"/>
      <c r="H30" s="15"/>
      <c r="I30" s="15"/>
      <c r="J30" s="15"/>
      <c r="K30" s="15"/>
      <c r="L30" s="168"/>
    </row>
    <row r="31" spans="2:31">
      <c r="B31" s="92"/>
      <c r="C31" s="179" t="s">
        <v>169</v>
      </c>
      <c r="D31" s="281" t="s">
        <v>171</v>
      </c>
      <c r="E31" s="281"/>
      <c r="F31" s="281"/>
      <c r="G31" s="281"/>
      <c r="H31" s="281"/>
      <c r="I31" s="281"/>
      <c r="J31" s="281"/>
      <c r="K31" s="281"/>
      <c r="L31" s="282"/>
    </row>
    <row r="32" spans="2:31">
      <c r="B32" s="92"/>
      <c r="C32" s="179" t="s">
        <v>148</v>
      </c>
      <c r="D32" s="281" t="s">
        <v>170</v>
      </c>
      <c r="E32" s="281"/>
      <c r="F32" s="281"/>
      <c r="G32" s="281"/>
      <c r="H32" s="281"/>
      <c r="I32" s="281"/>
      <c r="J32" s="281"/>
      <c r="K32" s="281"/>
      <c r="L32" s="282"/>
    </row>
    <row r="33" spans="2:12">
      <c r="B33" s="92"/>
      <c r="C33" s="179" t="s">
        <v>172</v>
      </c>
      <c r="D33" s="281" t="s">
        <v>173</v>
      </c>
      <c r="E33" s="281"/>
      <c r="F33" s="281"/>
      <c r="G33" s="281"/>
      <c r="H33" s="281"/>
      <c r="I33" s="281"/>
      <c r="J33" s="281"/>
      <c r="K33" s="281"/>
      <c r="L33" s="282"/>
    </row>
    <row r="34" spans="2:12">
      <c r="B34" s="92"/>
      <c r="C34" s="179"/>
      <c r="D34" s="281" t="s">
        <v>174</v>
      </c>
      <c r="E34" s="281"/>
      <c r="F34" s="281"/>
      <c r="G34" s="281"/>
      <c r="H34" s="281"/>
      <c r="I34" s="281"/>
      <c r="J34" s="281"/>
      <c r="K34" s="281"/>
      <c r="L34" s="282"/>
    </row>
    <row r="35" spans="2:12">
      <c r="B35" s="92"/>
      <c r="C35" s="179" t="s">
        <v>175</v>
      </c>
      <c r="D35" s="281" t="s">
        <v>269</v>
      </c>
      <c r="E35" s="281"/>
      <c r="F35" s="281"/>
      <c r="G35" s="281"/>
      <c r="H35" s="281"/>
      <c r="I35" s="281"/>
      <c r="J35" s="281"/>
      <c r="K35" s="281"/>
      <c r="L35" s="282"/>
    </row>
    <row r="36" spans="2:12">
      <c r="B36" s="92"/>
      <c r="C36" s="179"/>
      <c r="D36" s="281" t="s">
        <v>176</v>
      </c>
      <c r="E36" s="281"/>
      <c r="F36" s="281"/>
      <c r="G36" s="281"/>
      <c r="H36" s="281"/>
      <c r="I36" s="281"/>
      <c r="J36" s="281"/>
      <c r="K36" s="281"/>
      <c r="L36" s="282"/>
    </row>
    <row r="37" spans="2:12" ht="18.5" thickBot="1">
      <c r="B37" s="95"/>
      <c r="C37" s="18"/>
      <c r="D37" s="18"/>
      <c r="E37" s="18"/>
      <c r="F37" s="18"/>
      <c r="G37" s="18"/>
      <c r="H37" s="18"/>
      <c r="I37" s="18"/>
      <c r="J37" s="18"/>
      <c r="K37" s="18"/>
      <c r="L37" s="19"/>
    </row>
  </sheetData>
  <sheetProtection algorithmName="SHA-512" hashValue="XyM1gYxc6XDlOiZJkzJDrKTRvu9JD/aGHfMUy3K/q2gIMbeIiseDMoGM3wi+f6HYj7/+flLD8lxBjmlj6uTczQ==" saltValue="9sE/UmKvr7wMbpywNQZO5A==" spinCount="100000" sheet="1" objects="1" scenarios="1"/>
  <mergeCells count="7">
    <mergeCell ref="D35:L35"/>
    <mergeCell ref="D36:L36"/>
    <mergeCell ref="N9:P9"/>
    <mergeCell ref="D31:L31"/>
    <mergeCell ref="D32:L32"/>
    <mergeCell ref="D33:L33"/>
    <mergeCell ref="D34:L34"/>
  </mergeCells>
  <phoneticPr fontId="3"/>
  <conditionalFormatting sqref="S10:W25">
    <cfRule type="expression" dxfId="16" priority="1">
      <formula>S10&lt;&gt;AA10</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722D7-E5AF-414B-BE2C-774EEC4765BE}">
  <dimension ref="A1:AE39"/>
  <sheetViews>
    <sheetView workbookViewId="0"/>
  </sheetViews>
  <sheetFormatPr defaultRowHeight="18"/>
  <cols>
    <col min="5" max="5" width="14" style="20" customWidth="1"/>
    <col min="7" max="7" width="4" style="20" customWidth="1"/>
    <col min="8" max="8" width="9" bestFit="1" customWidth="1"/>
    <col min="9" max="10" width="7.33203125" customWidth="1"/>
    <col min="11" max="11" width="3.33203125" bestFit="1" customWidth="1"/>
    <col min="12" max="12" width="4.58203125" customWidth="1"/>
    <col min="13" max="13" width="13.25" customWidth="1"/>
    <col min="14" max="14" width="9.75" customWidth="1"/>
    <col min="15" max="15" width="19.25" bestFit="1" customWidth="1"/>
    <col min="27" max="27" width="3.33203125" hidden="1" customWidth="1"/>
    <col min="28" max="32" width="0" hidden="1" customWidth="1"/>
  </cols>
  <sheetData>
    <row r="1" spans="1:26">
      <c r="A1" s="119" t="s">
        <v>220</v>
      </c>
      <c r="F1" s="20"/>
      <c r="H1" s="20"/>
      <c r="I1" s="20"/>
      <c r="J1" s="20"/>
    </row>
    <row r="2" spans="1:26">
      <c r="A2" s="179" t="s">
        <v>216</v>
      </c>
      <c r="B2" t="s">
        <v>307</v>
      </c>
      <c r="F2" s="20"/>
      <c r="H2" s="20"/>
      <c r="I2" s="20"/>
      <c r="J2" s="20"/>
    </row>
    <row r="3" spans="1:26">
      <c r="A3" s="179" t="s">
        <v>217</v>
      </c>
      <c r="B3" t="s">
        <v>310</v>
      </c>
      <c r="F3" s="20"/>
      <c r="H3" s="20"/>
      <c r="I3" s="20"/>
      <c r="J3" s="20"/>
    </row>
    <row r="4" spans="1:26">
      <c r="A4" s="179" t="s">
        <v>218</v>
      </c>
      <c r="B4" t="s">
        <v>311</v>
      </c>
      <c r="F4" s="20"/>
      <c r="H4" s="20"/>
      <c r="I4" s="20"/>
      <c r="J4" s="20"/>
    </row>
    <row r="5" spans="1:26">
      <c r="A5" s="179" t="s">
        <v>219</v>
      </c>
      <c r="B5" t="s">
        <v>312</v>
      </c>
      <c r="F5" s="20"/>
      <c r="H5" s="20"/>
      <c r="I5" s="20"/>
      <c r="J5" s="20"/>
    </row>
    <row r="6" spans="1:26">
      <c r="A6" s="119" t="s">
        <v>240</v>
      </c>
      <c r="F6" s="20"/>
      <c r="H6" s="20"/>
      <c r="I6" s="20"/>
      <c r="J6" s="20"/>
    </row>
    <row r="7" spans="1:26">
      <c r="A7" s="179" t="s">
        <v>245</v>
      </c>
      <c r="B7" t="s">
        <v>316</v>
      </c>
      <c r="F7" s="20"/>
      <c r="H7" s="20"/>
      <c r="I7" s="20"/>
      <c r="J7" s="20"/>
    </row>
    <row r="8" spans="1:26">
      <c r="A8" s="179" t="s">
        <v>305</v>
      </c>
      <c r="B8" t="s">
        <v>317</v>
      </c>
      <c r="F8" s="20"/>
      <c r="H8" s="20"/>
      <c r="I8" s="20"/>
      <c r="J8" s="20"/>
    </row>
    <row r="9" spans="1:26">
      <c r="A9" s="179" t="s">
        <v>306</v>
      </c>
      <c r="B9" t="s">
        <v>318</v>
      </c>
      <c r="F9" s="20"/>
      <c r="H9" s="20"/>
      <c r="I9" s="20"/>
      <c r="J9" s="20"/>
    </row>
    <row r="10" spans="1:26" ht="18.5" thickBot="1"/>
    <row r="11" spans="1:26">
      <c r="B11" s="286" t="s">
        <v>165</v>
      </c>
      <c r="C11" s="288" t="s">
        <v>1</v>
      </c>
      <c r="D11" s="288" t="s">
        <v>2</v>
      </c>
      <c r="E11" s="288" t="s">
        <v>3</v>
      </c>
      <c r="F11" s="315" t="s">
        <v>4</v>
      </c>
      <c r="G11" s="28"/>
      <c r="H11" s="28"/>
      <c r="I11" s="151" t="s">
        <v>144</v>
      </c>
      <c r="J11" s="150"/>
      <c r="M11" s="11" t="s">
        <v>280</v>
      </c>
      <c r="N11" s="12"/>
      <c r="O11" s="12"/>
      <c r="P11" s="12"/>
      <c r="Q11" s="12"/>
      <c r="R11" s="12"/>
      <c r="S11" s="12"/>
      <c r="T11" s="12"/>
      <c r="U11" s="12"/>
      <c r="V11" s="12"/>
      <c r="W11" s="12"/>
      <c r="X11" s="13"/>
      <c r="Y11" s="27"/>
      <c r="Z11" s="27"/>
    </row>
    <row r="12" spans="1:26" ht="18.5" thickBot="1">
      <c r="A12" s="28" t="s">
        <v>308</v>
      </c>
      <c r="B12" s="287"/>
      <c r="C12" s="289"/>
      <c r="D12" s="289"/>
      <c r="E12" s="289"/>
      <c r="F12" s="316"/>
      <c r="G12" s="28"/>
      <c r="H12" s="93"/>
      <c r="I12" s="152">
        <v>225</v>
      </c>
      <c r="J12" s="28"/>
      <c r="M12" s="94" t="s">
        <v>281</v>
      </c>
      <c r="N12" s="15"/>
      <c r="O12" s="15"/>
      <c r="P12" s="15"/>
      <c r="Q12" s="15"/>
      <c r="R12" s="15"/>
      <c r="S12" s="15"/>
      <c r="T12" s="15"/>
      <c r="U12" s="15"/>
      <c r="V12" s="15"/>
      <c r="W12" s="15"/>
      <c r="X12" s="16"/>
      <c r="Y12" s="27"/>
      <c r="Z12" s="27"/>
    </row>
    <row r="13" spans="1:26">
      <c r="A13">
        <v>1</v>
      </c>
      <c r="B13" s="4">
        <v>110</v>
      </c>
      <c r="C13" s="5">
        <v>1</v>
      </c>
      <c r="D13" s="5">
        <v>1</v>
      </c>
      <c r="E13" s="89" t="s">
        <v>6</v>
      </c>
      <c r="F13" s="78">
        <v>59</v>
      </c>
      <c r="G13" s="28"/>
      <c r="H13" s="28"/>
      <c r="I13" s="28"/>
      <c r="J13" s="28"/>
      <c r="K13" s="20"/>
      <c r="M13" s="14" t="s">
        <v>282</v>
      </c>
      <c r="N13" s="15"/>
      <c r="O13" s="15"/>
      <c r="P13" s="15"/>
      <c r="Q13" s="15"/>
      <c r="R13" s="15"/>
      <c r="S13" s="15"/>
      <c r="T13" s="15"/>
      <c r="U13" s="15"/>
      <c r="V13" s="15"/>
      <c r="W13" s="15"/>
      <c r="X13" s="16"/>
      <c r="Y13" s="28"/>
      <c r="Z13" s="28"/>
    </row>
    <row r="14" spans="1:26">
      <c r="A14">
        <v>2</v>
      </c>
      <c r="B14" s="6">
        <v>120</v>
      </c>
      <c r="C14" s="7">
        <v>1</v>
      </c>
      <c r="D14" s="7">
        <v>2</v>
      </c>
      <c r="E14" s="90" t="s">
        <v>7</v>
      </c>
      <c r="F14" s="81">
        <v>82</v>
      </c>
      <c r="G14" s="28"/>
      <c r="H14" s="28"/>
      <c r="I14" s="28"/>
      <c r="J14" s="28"/>
      <c r="L14" s="128"/>
      <c r="M14" s="92" t="s">
        <v>283</v>
      </c>
      <c r="N14" s="281" t="s">
        <v>292</v>
      </c>
      <c r="O14" s="281"/>
      <c r="P14" s="281"/>
      <c r="Q14" s="281"/>
      <c r="R14" s="281"/>
      <c r="S14" s="281"/>
      <c r="T14" s="281"/>
      <c r="U14" s="281"/>
      <c r="V14" s="281"/>
      <c r="W14" s="281"/>
      <c r="X14" s="282"/>
      <c r="Y14" s="27"/>
      <c r="Z14" s="27"/>
    </row>
    <row r="15" spans="1:26">
      <c r="A15">
        <v>3</v>
      </c>
      <c r="B15" s="6">
        <v>130</v>
      </c>
      <c r="C15" s="7">
        <v>1</v>
      </c>
      <c r="D15" s="7">
        <v>3</v>
      </c>
      <c r="E15" s="90" t="s">
        <v>8</v>
      </c>
      <c r="F15" s="81">
        <v>79</v>
      </c>
      <c r="G15" s="28"/>
      <c r="H15" s="28"/>
      <c r="I15" s="28"/>
      <c r="J15" s="28"/>
      <c r="L15" s="128"/>
      <c r="M15" s="92" t="s">
        <v>284</v>
      </c>
      <c r="N15" s="281" t="s">
        <v>285</v>
      </c>
      <c r="O15" s="281"/>
      <c r="P15" s="281"/>
      <c r="Q15" s="281"/>
      <c r="R15" s="281"/>
      <c r="S15" s="281"/>
      <c r="T15" s="281"/>
      <c r="U15" s="281"/>
      <c r="V15" s="281"/>
      <c r="W15" s="281"/>
      <c r="X15" s="282"/>
      <c r="Y15" s="29"/>
      <c r="Z15" s="29"/>
    </row>
    <row r="16" spans="1:26">
      <c r="A16">
        <v>4</v>
      </c>
      <c r="B16" s="6">
        <v>140</v>
      </c>
      <c r="C16" s="7">
        <v>1</v>
      </c>
      <c r="D16" s="7">
        <v>4</v>
      </c>
      <c r="E16" s="90" t="s">
        <v>9</v>
      </c>
      <c r="F16" s="81">
        <v>60</v>
      </c>
      <c r="G16" s="28"/>
      <c r="H16" s="28"/>
      <c r="I16" s="28"/>
      <c r="J16" s="28"/>
      <c r="L16" s="128"/>
      <c r="M16" s="92" t="s">
        <v>286</v>
      </c>
      <c r="N16" s="334" t="s">
        <v>288</v>
      </c>
      <c r="O16" s="281"/>
      <c r="P16" s="281"/>
      <c r="Q16" s="281"/>
      <c r="R16" s="281"/>
      <c r="S16" s="281"/>
      <c r="T16" s="281"/>
      <c r="U16" s="281"/>
      <c r="V16" s="281"/>
      <c r="W16" s="281"/>
      <c r="X16" s="282"/>
    </row>
    <row r="17" spans="1:24">
      <c r="A17">
        <v>5</v>
      </c>
      <c r="B17" s="6">
        <v>150</v>
      </c>
      <c r="C17" s="7">
        <v>1</v>
      </c>
      <c r="D17" s="7">
        <v>5</v>
      </c>
      <c r="E17" s="90" t="s">
        <v>10</v>
      </c>
      <c r="F17" s="81">
        <v>81</v>
      </c>
      <c r="G17" s="28"/>
      <c r="H17" s="28"/>
      <c r="I17" s="28"/>
      <c r="J17" s="28"/>
      <c r="M17" s="14"/>
      <c r="N17" s="334" t="s">
        <v>287</v>
      </c>
      <c r="O17" s="281"/>
      <c r="P17" s="281"/>
      <c r="Q17" s="281"/>
      <c r="R17" s="281"/>
      <c r="S17" s="281"/>
      <c r="T17" s="281"/>
      <c r="U17" s="281"/>
      <c r="V17" s="281"/>
      <c r="W17" s="281"/>
      <c r="X17" s="282"/>
    </row>
    <row r="18" spans="1:24">
      <c r="A18">
        <v>6</v>
      </c>
      <c r="B18" s="6">
        <v>210</v>
      </c>
      <c r="C18" s="7">
        <v>2</v>
      </c>
      <c r="D18" s="7">
        <v>1</v>
      </c>
      <c r="E18" s="90" t="s">
        <v>11</v>
      </c>
      <c r="F18" s="81">
        <v>90</v>
      </c>
      <c r="G18" s="28"/>
      <c r="H18" s="28"/>
      <c r="I18" s="28"/>
      <c r="J18" s="28"/>
      <c r="M18" s="92"/>
      <c r="N18" s="335" t="s">
        <v>289</v>
      </c>
      <c r="O18" s="281"/>
      <c r="P18" s="281"/>
      <c r="Q18" s="281"/>
      <c r="R18" s="281"/>
      <c r="S18" s="281"/>
      <c r="T18" s="281"/>
      <c r="U18" s="281"/>
      <c r="V18" s="281"/>
      <c r="W18" s="281"/>
      <c r="X18" s="282"/>
    </row>
    <row r="19" spans="1:24">
      <c r="A19">
        <v>7</v>
      </c>
      <c r="B19" s="6">
        <v>220</v>
      </c>
      <c r="C19" s="7">
        <v>2</v>
      </c>
      <c r="D19" s="7">
        <v>2</v>
      </c>
      <c r="E19" s="90" t="s">
        <v>12</v>
      </c>
      <c r="F19" s="81">
        <v>89</v>
      </c>
      <c r="G19" s="28"/>
      <c r="H19" s="28"/>
      <c r="I19" s="28"/>
      <c r="J19" s="28"/>
      <c r="M19" s="92"/>
      <c r="N19" s="281" t="s">
        <v>290</v>
      </c>
      <c r="O19" s="281"/>
      <c r="P19" s="281"/>
      <c r="Q19" s="281"/>
      <c r="R19" s="281"/>
      <c r="S19" s="281"/>
      <c r="T19" s="281"/>
      <c r="U19" s="281"/>
      <c r="V19" s="281"/>
      <c r="W19" s="281"/>
      <c r="X19" s="282"/>
    </row>
    <row r="20" spans="1:24">
      <c r="A20">
        <v>8</v>
      </c>
      <c r="B20" s="6">
        <v>230</v>
      </c>
      <c r="C20" s="7">
        <v>2</v>
      </c>
      <c r="D20" s="7">
        <v>3</v>
      </c>
      <c r="E20" s="90" t="s">
        <v>13</v>
      </c>
      <c r="F20" s="81">
        <v>66</v>
      </c>
      <c r="G20" s="28"/>
      <c r="H20" s="28"/>
      <c r="I20" s="28"/>
      <c r="J20" s="28"/>
      <c r="M20" s="94"/>
      <c r="N20" s="15"/>
      <c r="O20" s="15"/>
      <c r="P20" s="15"/>
      <c r="Q20" s="15"/>
      <c r="R20" s="15"/>
      <c r="S20" s="15"/>
      <c r="T20" s="15"/>
      <c r="U20" s="15"/>
      <c r="V20" s="15"/>
      <c r="W20" s="15"/>
      <c r="X20" s="16"/>
    </row>
    <row r="21" spans="1:24">
      <c r="A21">
        <v>9</v>
      </c>
      <c r="B21" s="6">
        <v>240</v>
      </c>
      <c r="C21" s="7">
        <v>2</v>
      </c>
      <c r="D21" s="7">
        <v>4</v>
      </c>
      <c r="E21" s="90" t="s">
        <v>14</v>
      </c>
      <c r="F21" s="81">
        <v>70</v>
      </c>
      <c r="G21" s="28"/>
      <c r="H21" s="28"/>
      <c r="I21" s="28"/>
      <c r="J21" s="28"/>
      <c r="M21" s="14"/>
      <c r="N21" s="15" t="s">
        <v>291</v>
      </c>
      <c r="O21" s="15"/>
      <c r="P21" s="15"/>
      <c r="Q21" s="15"/>
      <c r="R21" s="15"/>
      <c r="S21" s="15"/>
      <c r="T21" s="15"/>
      <c r="U21" s="15"/>
      <c r="V21" s="15"/>
      <c r="W21" s="15"/>
      <c r="X21" s="16"/>
    </row>
    <row r="22" spans="1:24">
      <c r="A22">
        <v>10</v>
      </c>
      <c r="B22" s="6">
        <v>250</v>
      </c>
      <c r="C22" s="7">
        <v>2</v>
      </c>
      <c r="D22" s="7">
        <v>5</v>
      </c>
      <c r="E22" s="90" t="s">
        <v>15</v>
      </c>
      <c r="F22" s="81">
        <v>45</v>
      </c>
      <c r="G22" s="28"/>
      <c r="H22" s="28"/>
      <c r="I22" s="28"/>
      <c r="J22" s="28"/>
      <c r="M22" s="92"/>
      <c r="N22" s="281" t="s">
        <v>293</v>
      </c>
      <c r="O22" s="281"/>
      <c r="P22" s="281"/>
      <c r="Q22" s="281"/>
      <c r="R22" s="281"/>
      <c r="S22" s="281"/>
      <c r="T22" s="281"/>
      <c r="U22" s="281"/>
      <c r="V22" s="281"/>
      <c r="W22" s="281"/>
      <c r="X22" s="282"/>
    </row>
    <row r="23" spans="1:24">
      <c r="A23">
        <v>11</v>
      </c>
      <c r="B23" s="6">
        <v>310</v>
      </c>
      <c r="C23" s="7">
        <v>3</v>
      </c>
      <c r="D23" s="7">
        <v>1</v>
      </c>
      <c r="E23" s="90" t="s">
        <v>16</v>
      </c>
      <c r="F23" s="81">
        <v>100</v>
      </c>
      <c r="G23" s="28"/>
      <c r="H23" s="28"/>
      <c r="I23" s="28"/>
      <c r="J23" s="28"/>
      <c r="M23" s="92"/>
      <c r="N23" s="281" t="s">
        <v>294</v>
      </c>
      <c r="O23" s="281"/>
      <c r="P23" s="281"/>
      <c r="Q23" s="281"/>
      <c r="R23" s="281"/>
      <c r="S23" s="281"/>
      <c r="T23" s="281"/>
      <c r="U23" s="281"/>
      <c r="V23" s="281"/>
      <c r="W23" s="281"/>
      <c r="X23" s="282"/>
    </row>
    <row r="24" spans="1:24">
      <c r="A24">
        <v>12</v>
      </c>
      <c r="B24" s="6">
        <v>320</v>
      </c>
      <c r="C24" s="7">
        <v>3</v>
      </c>
      <c r="D24" s="7">
        <v>2</v>
      </c>
      <c r="E24" s="90" t="s">
        <v>17</v>
      </c>
      <c r="F24" s="81">
        <v>80</v>
      </c>
      <c r="G24" s="28"/>
      <c r="H24" s="28"/>
      <c r="I24" s="28"/>
      <c r="J24" s="28"/>
      <c r="M24" s="94"/>
      <c r="N24" s="281" t="s">
        <v>295</v>
      </c>
      <c r="O24" s="281"/>
      <c r="P24" s="281"/>
      <c r="Q24" s="281"/>
      <c r="R24" s="281"/>
      <c r="S24" s="281"/>
      <c r="T24" s="281"/>
      <c r="U24" s="281"/>
      <c r="V24" s="281"/>
      <c r="W24" s="281"/>
      <c r="X24" s="282"/>
    </row>
    <row r="25" spans="1:24">
      <c r="A25">
        <v>13</v>
      </c>
      <c r="B25" s="6">
        <v>330</v>
      </c>
      <c r="C25" s="7">
        <v>3</v>
      </c>
      <c r="D25" s="7">
        <v>3</v>
      </c>
      <c r="E25" s="90" t="s">
        <v>18</v>
      </c>
      <c r="F25" s="81">
        <v>91</v>
      </c>
      <c r="G25" s="28"/>
      <c r="H25" s="28"/>
      <c r="I25" s="28"/>
      <c r="J25" s="28"/>
      <c r="M25" s="14"/>
      <c r="N25" s="281" t="s">
        <v>296</v>
      </c>
      <c r="O25" s="281"/>
      <c r="P25" s="281"/>
      <c r="Q25" s="281"/>
      <c r="R25" s="281"/>
      <c r="S25" s="281"/>
      <c r="T25" s="281"/>
      <c r="U25" s="281"/>
      <c r="V25" s="281"/>
      <c r="W25" s="281"/>
      <c r="X25" s="282"/>
    </row>
    <row r="26" spans="1:24">
      <c r="A26">
        <v>14</v>
      </c>
      <c r="B26" s="6">
        <v>340</v>
      </c>
      <c r="C26" s="7">
        <v>3</v>
      </c>
      <c r="D26" s="7">
        <v>4</v>
      </c>
      <c r="E26" s="90" t="s">
        <v>19</v>
      </c>
      <c r="F26" s="81">
        <v>69</v>
      </c>
      <c r="G26" s="28"/>
      <c r="H26" s="28"/>
      <c r="I26" s="28"/>
      <c r="J26" s="28"/>
      <c r="M26" s="92"/>
      <c r="N26" s="281" t="s">
        <v>297</v>
      </c>
      <c r="O26" s="281"/>
      <c r="P26" s="281"/>
      <c r="Q26" s="281"/>
      <c r="R26" s="281"/>
      <c r="S26" s="281"/>
      <c r="T26" s="281"/>
      <c r="U26" s="281"/>
      <c r="V26" s="281"/>
      <c r="W26" s="281"/>
      <c r="X26" s="282"/>
    </row>
    <row r="27" spans="1:24">
      <c r="A27">
        <v>15</v>
      </c>
      <c r="B27" s="6">
        <v>350</v>
      </c>
      <c r="C27" s="7">
        <v>3</v>
      </c>
      <c r="D27" s="7">
        <v>5</v>
      </c>
      <c r="E27" s="90" t="s">
        <v>20</v>
      </c>
      <c r="F27" s="81">
        <v>77</v>
      </c>
      <c r="G27" s="28"/>
      <c r="H27" s="28"/>
      <c r="I27" s="28"/>
      <c r="J27" s="28"/>
      <c r="M27" s="92"/>
      <c r="N27" s="281"/>
      <c r="O27" s="281"/>
      <c r="P27" s="281"/>
      <c r="Q27" s="281"/>
      <c r="R27" s="281"/>
      <c r="S27" s="281"/>
      <c r="T27" s="281"/>
      <c r="U27" s="281"/>
      <c r="V27" s="281"/>
      <c r="W27" s="281"/>
      <c r="X27" s="282"/>
    </row>
    <row r="28" spans="1:24">
      <c r="A28">
        <v>16</v>
      </c>
      <c r="B28" s="156">
        <v>360</v>
      </c>
      <c r="C28" s="157">
        <v>3</v>
      </c>
      <c r="D28" s="157">
        <v>6</v>
      </c>
      <c r="E28" s="158" t="s">
        <v>278</v>
      </c>
      <c r="F28" s="159">
        <v>20</v>
      </c>
      <c r="G28" s="28"/>
      <c r="H28" s="28"/>
      <c r="I28" s="28"/>
      <c r="J28" s="28"/>
      <c r="M28" s="92"/>
      <c r="N28" s="281" t="s">
        <v>298</v>
      </c>
      <c r="O28" s="281"/>
      <c r="P28" s="281"/>
      <c r="Q28" s="281"/>
      <c r="R28" s="281"/>
      <c r="S28" s="281"/>
      <c r="T28" s="281"/>
      <c r="U28" s="281"/>
      <c r="V28" s="281"/>
      <c r="W28" s="281"/>
      <c r="X28" s="282"/>
    </row>
    <row r="29" spans="1:24" ht="18.5" thickBot="1">
      <c r="A29">
        <v>17</v>
      </c>
      <c r="B29" s="8">
        <v>370</v>
      </c>
      <c r="C29" s="9">
        <v>3</v>
      </c>
      <c r="D29" s="9">
        <v>7</v>
      </c>
      <c r="E29" s="91" t="s">
        <v>279</v>
      </c>
      <c r="F29" s="84">
        <v>0</v>
      </c>
      <c r="G29" s="28"/>
      <c r="H29" s="28"/>
      <c r="I29" s="28"/>
      <c r="J29" s="28"/>
      <c r="M29" s="14"/>
      <c r="N29" s="281" t="s">
        <v>299</v>
      </c>
      <c r="O29" s="281"/>
      <c r="P29" s="281"/>
      <c r="Q29" s="281"/>
      <c r="R29" s="281"/>
      <c r="S29" s="281"/>
      <c r="T29" s="281"/>
      <c r="U29" s="281"/>
      <c r="V29" s="281"/>
      <c r="W29" s="281"/>
      <c r="X29" s="282"/>
    </row>
    <row r="30" spans="1:24">
      <c r="B30" s="15"/>
      <c r="C30" s="15"/>
      <c r="D30" s="15"/>
      <c r="E30" s="93"/>
      <c r="F30" s="93"/>
      <c r="G30" s="28"/>
      <c r="H30" s="28"/>
      <c r="I30" s="28"/>
      <c r="J30" s="28"/>
      <c r="M30" s="14"/>
      <c r="N30" s="281" t="s">
        <v>300</v>
      </c>
      <c r="O30" s="281"/>
      <c r="P30" s="281"/>
      <c r="Q30" s="281"/>
      <c r="R30" s="281"/>
      <c r="S30" s="281"/>
      <c r="T30" s="281"/>
      <c r="U30" s="281"/>
      <c r="V30" s="281"/>
      <c r="W30" s="281"/>
      <c r="X30" s="282"/>
    </row>
    <row r="31" spans="1:24" ht="18.5" thickBot="1">
      <c r="G31" s="28"/>
      <c r="H31" s="28"/>
      <c r="I31" s="28"/>
      <c r="M31" s="14"/>
      <c r="N31" s="281" t="s">
        <v>301</v>
      </c>
      <c r="O31" s="281"/>
      <c r="P31" s="281"/>
      <c r="Q31" s="281"/>
      <c r="R31" s="281"/>
      <c r="S31" s="281"/>
      <c r="T31" s="281"/>
      <c r="U31" s="281"/>
      <c r="V31" s="281"/>
      <c r="W31" s="281"/>
      <c r="X31" s="282"/>
    </row>
    <row r="32" spans="1:24" ht="18.5" thickBot="1">
      <c r="B32" s="325" t="s">
        <v>276</v>
      </c>
      <c r="C32" s="326"/>
      <c r="D32" s="326"/>
      <c r="E32" s="327"/>
      <c r="F32" s="489"/>
      <c r="H32" s="165"/>
      <c r="I32" s="28"/>
      <c r="M32" s="14"/>
      <c r="N32" s="281" t="s">
        <v>302</v>
      </c>
      <c r="O32" s="281"/>
      <c r="P32" s="281"/>
      <c r="Q32" s="281"/>
      <c r="R32" s="281"/>
      <c r="S32" s="281"/>
      <c r="T32" s="281"/>
      <c r="U32" s="281"/>
      <c r="V32" s="281"/>
      <c r="W32" s="281"/>
      <c r="X32" s="282"/>
    </row>
    <row r="33" spans="1:31" ht="18.5" thickBot="1">
      <c r="B33" s="328" t="s">
        <v>277</v>
      </c>
      <c r="C33" s="329"/>
      <c r="D33" s="329"/>
      <c r="E33" s="330"/>
      <c r="F33" s="490"/>
      <c r="M33" s="17"/>
      <c r="N33" s="283" t="s">
        <v>303</v>
      </c>
      <c r="O33" s="283"/>
      <c r="P33" s="283"/>
      <c r="Q33" s="283"/>
      <c r="R33" s="283"/>
      <c r="S33" s="283"/>
      <c r="T33" s="283"/>
      <c r="U33" s="283"/>
      <c r="V33" s="283"/>
      <c r="W33" s="283"/>
      <c r="X33" s="284"/>
      <c r="AA33" s="325" t="s">
        <v>276</v>
      </c>
      <c r="AB33" s="326"/>
      <c r="AC33" s="326"/>
      <c r="AD33" s="327"/>
      <c r="AE33" s="153">
        <f>MATCH("江川",$E$13:$E$29,0)</f>
        <v>1</v>
      </c>
    </row>
    <row r="34" spans="1:31" s="20" customFormat="1">
      <c r="A34"/>
      <c r="B34" s="322" t="s">
        <v>309</v>
      </c>
      <c r="C34" s="323"/>
      <c r="D34" s="323"/>
      <c r="E34" s="324"/>
      <c r="F34" s="490"/>
      <c r="H34"/>
      <c r="I34"/>
      <c r="J34"/>
      <c r="K34"/>
      <c r="L34"/>
      <c r="M34"/>
      <c r="N34"/>
      <c r="O34"/>
      <c r="P34"/>
      <c r="Q34"/>
      <c r="R34"/>
      <c r="S34"/>
      <c r="T34"/>
      <c r="U34"/>
      <c r="V34"/>
      <c r="W34"/>
      <c r="X34"/>
      <c r="Y34"/>
      <c r="Z34"/>
      <c r="AA34" s="328" t="s">
        <v>277</v>
      </c>
      <c r="AB34" s="329"/>
      <c r="AC34" s="329"/>
      <c r="AD34" s="330"/>
      <c r="AE34" s="160">
        <f>MATCH("橋本",$E$13:$E$29,0)</f>
        <v>11</v>
      </c>
    </row>
    <row r="35" spans="1:31" s="20" customFormat="1">
      <c r="A35"/>
      <c r="B35" s="322" t="s">
        <v>304</v>
      </c>
      <c r="C35" s="323"/>
      <c r="D35" s="323"/>
      <c r="E35" s="324"/>
      <c r="F35" s="490"/>
      <c r="H35"/>
      <c r="I35"/>
      <c r="J35"/>
      <c r="K35"/>
      <c r="L35"/>
      <c r="M35"/>
      <c r="N35"/>
      <c r="O35"/>
      <c r="P35"/>
      <c r="Q35"/>
      <c r="R35"/>
      <c r="S35"/>
      <c r="T35"/>
      <c r="U35"/>
      <c r="V35"/>
      <c r="W35"/>
      <c r="X35"/>
      <c r="Y35"/>
      <c r="Z35"/>
      <c r="AA35" s="322" t="s">
        <v>309</v>
      </c>
      <c r="AB35" s="323"/>
      <c r="AC35" s="323"/>
      <c r="AD35" s="324"/>
      <c r="AE35" s="160">
        <f>MATCH(0,$F$13:$F$29,0)</f>
        <v>17</v>
      </c>
    </row>
    <row r="36" spans="1:31" s="20" customFormat="1">
      <c r="A36"/>
      <c r="B36" s="331" t="s">
        <v>313</v>
      </c>
      <c r="C36" s="332"/>
      <c r="D36" s="332"/>
      <c r="E36" s="333"/>
      <c r="F36" s="491"/>
      <c r="H36"/>
      <c r="I36"/>
      <c r="J36"/>
      <c r="K36"/>
      <c r="L36"/>
      <c r="M36"/>
      <c r="N36"/>
      <c r="O36"/>
      <c r="P36"/>
      <c r="Q36"/>
      <c r="R36"/>
      <c r="S36"/>
      <c r="T36"/>
      <c r="U36"/>
      <c r="V36"/>
      <c r="W36"/>
      <c r="X36"/>
      <c r="Y36"/>
      <c r="Z36"/>
      <c r="AA36" s="322" t="s">
        <v>304</v>
      </c>
      <c r="AB36" s="323"/>
      <c r="AC36" s="323"/>
      <c r="AD36" s="324"/>
      <c r="AE36" s="160">
        <f>MATCH(I12,$B$13:$B$29,1)</f>
        <v>7</v>
      </c>
    </row>
    <row r="37" spans="1:31" s="20" customFormat="1">
      <c r="A37"/>
      <c r="B37" s="331" t="s">
        <v>314</v>
      </c>
      <c r="C37" s="332"/>
      <c r="D37" s="332"/>
      <c r="E37" s="333"/>
      <c r="F37" s="491"/>
      <c r="H37"/>
      <c r="I37"/>
      <c r="J37"/>
      <c r="K37"/>
      <c r="L37"/>
      <c r="M37"/>
      <c r="N37"/>
      <c r="O37"/>
      <c r="P37"/>
      <c r="Q37"/>
      <c r="R37"/>
      <c r="S37"/>
      <c r="T37"/>
      <c r="U37"/>
      <c r="V37"/>
      <c r="W37"/>
      <c r="X37"/>
      <c r="Y37"/>
      <c r="Z37"/>
      <c r="AA37" s="331" t="s">
        <v>313</v>
      </c>
      <c r="AB37" s="332"/>
      <c r="AC37" s="332"/>
      <c r="AD37" s="333"/>
      <c r="AE37" s="154">
        <f>MATCH("*村*",$E$13:$E$29,0)</f>
        <v>7</v>
      </c>
    </row>
    <row r="38" spans="1:31" s="20" customFormat="1" ht="18.5" thickBot="1">
      <c r="A38"/>
      <c r="B38" s="319" t="s">
        <v>315</v>
      </c>
      <c r="C38" s="320"/>
      <c r="D38" s="320"/>
      <c r="E38" s="321"/>
      <c r="F38" s="492"/>
      <c r="H38"/>
      <c r="I38"/>
      <c r="J38"/>
      <c r="K38"/>
      <c r="L38"/>
      <c r="M38"/>
      <c r="N38"/>
      <c r="O38"/>
      <c r="P38"/>
      <c r="Q38"/>
      <c r="R38"/>
      <c r="S38"/>
      <c r="T38"/>
      <c r="U38"/>
      <c r="V38"/>
      <c r="W38"/>
      <c r="X38"/>
      <c r="Y38"/>
      <c r="Z38"/>
      <c r="AA38" s="331" t="s">
        <v>314</v>
      </c>
      <c r="AB38" s="332"/>
      <c r="AC38" s="332"/>
      <c r="AD38" s="333"/>
      <c r="AE38" s="154">
        <f>MATCH("*野",$E$13:$E$29,0)</f>
        <v>9</v>
      </c>
    </row>
    <row r="39" spans="1:31" ht="18.5" thickBot="1">
      <c r="AA39" s="319" t="s">
        <v>315</v>
      </c>
      <c r="AB39" s="320"/>
      <c r="AC39" s="320"/>
      <c r="AD39" s="321"/>
      <c r="AE39" s="155">
        <f>MATCH("山*",$E$13:$E$29,0)</f>
        <v>15</v>
      </c>
    </row>
  </sheetData>
  <sheetProtection algorithmName="SHA-512" hashValue="LPVKdkCY9hGgkZ6zbo2j0irfvFJR9yOmsJGxI99YUgv7KorOG72BVFArz9fyNkHmI41dgrLf9tTvCRftl8ZCZA==" saltValue="SaxD4JfwuKXxi595fhJ4Cw==" spinCount="100000" sheet="1" objects="1" scenarios="1"/>
  <mergeCells count="37">
    <mergeCell ref="N14:X14"/>
    <mergeCell ref="B11:B12"/>
    <mergeCell ref="C11:C12"/>
    <mergeCell ref="D11:D12"/>
    <mergeCell ref="E11:E12"/>
    <mergeCell ref="F11:F12"/>
    <mergeCell ref="N25:X25"/>
    <mergeCell ref="N23:X23"/>
    <mergeCell ref="N30:X30"/>
    <mergeCell ref="N33:X33"/>
    <mergeCell ref="B32:E32"/>
    <mergeCell ref="B33:E33"/>
    <mergeCell ref="N26:X26"/>
    <mergeCell ref="N27:X27"/>
    <mergeCell ref="N28:X28"/>
    <mergeCell ref="N29:X29"/>
    <mergeCell ref="N15:X15"/>
    <mergeCell ref="N16:X16"/>
    <mergeCell ref="N17:X17"/>
    <mergeCell ref="N19:X19"/>
    <mergeCell ref="N24:X24"/>
    <mergeCell ref="N18:X18"/>
    <mergeCell ref="N22:X22"/>
    <mergeCell ref="AA39:AD39"/>
    <mergeCell ref="N31:X31"/>
    <mergeCell ref="N32:X32"/>
    <mergeCell ref="B35:E35"/>
    <mergeCell ref="AA33:AD33"/>
    <mergeCell ref="AA34:AD34"/>
    <mergeCell ref="AA35:AD35"/>
    <mergeCell ref="B38:E38"/>
    <mergeCell ref="B34:E34"/>
    <mergeCell ref="B36:E36"/>
    <mergeCell ref="B37:E37"/>
    <mergeCell ref="AA36:AD36"/>
    <mergeCell ref="AA37:AD37"/>
    <mergeCell ref="AA38:AD38"/>
  </mergeCells>
  <phoneticPr fontId="3"/>
  <conditionalFormatting sqref="F32:F38">
    <cfRule type="expression" dxfId="15" priority="1">
      <formula>F32&lt;&gt;AE33</formula>
    </cfRule>
  </conditionalFormatting>
  <pageMargins left="0.7" right="0.7" top="0.75" bottom="0.75" header="0.3" footer="0.3"/>
  <pageSetup paperSize="9" orientation="portrait"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F1F3B-0F55-4073-B66E-0F5DF817FAB8}">
  <dimension ref="A1:AJ41"/>
  <sheetViews>
    <sheetView workbookViewId="0"/>
  </sheetViews>
  <sheetFormatPr defaultRowHeight="18"/>
  <cols>
    <col min="27" max="37" width="0" hidden="1" customWidth="1"/>
  </cols>
  <sheetData>
    <row r="1" spans="1:12">
      <c r="A1" s="119" t="s">
        <v>320</v>
      </c>
    </row>
    <row r="2" spans="1:12">
      <c r="A2" t="s">
        <v>336</v>
      </c>
    </row>
    <row r="4" spans="1:12">
      <c r="A4" s="179" t="s">
        <v>332</v>
      </c>
      <c r="B4" t="s">
        <v>337</v>
      </c>
    </row>
    <row r="5" spans="1:12">
      <c r="A5" s="179" t="s">
        <v>333</v>
      </c>
      <c r="B5" t="s">
        <v>338</v>
      </c>
    </row>
    <row r="6" spans="1:12">
      <c r="A6" s="179" t="s">
        <v>334</v>
      </c>
      <c r="B6" t="s">
        <v>339</v>
      </c>
    </row>
    <row r="7" spans="1:12">
      <c r="A7" s="179" t="s">
        <v>335</v>
      </c>
      <c r="B7" t="s">
        <v>347</v>
      </c>
    </row>
    <row r="8" spans="1:12">
      <c r="A8" s="179" t="s">
        <v>340</v>
      </c>
      <c r="B8" t="s">
        <v>348</v>
      </c>
    </row>
    <row r="9" spans="1:12">
      <c r="A9" s="179" t="s">
        <v>341</v>
      </c>
      <c r="B9" t="s">
        <v>349</v>
      </c>
    </row>
    <row r="10" spans="1:12">
      <c r="A10" s="179"/>
    </row>
    <row r="14" spans="1:12" ht="18.5" thickBot="1"/>
    <row r="15" spans="1:12" ht="18.5" thickTop="1">
      <c r="A15" s="214"/>
      <c r="B15" s="215"/>
      <c r="C15" s="215"/>
      <c r="D15" s="215"/>
      <c r="E15" s="215"/>
      <c r="F15" s="215"/>
      <c r="G15" s="215"/>
      <c r="H15" s="215"/>
      <c r="I15" s="215"/>
      <c r="J15" s="215"/>
      <c r="K15" s="215"/>
      <c r="L15" s="216"/>
    </row>
    <row r="16" spans="1:12">
      <c r="A16" s="217"/>
      <c r="B16" s="342" t="s">
        <v>321</v>
      </c>
      <c r="C16" s="342"/>
      <c r="D16" s="342"/>
      <c r="E16" s="342"/>
      <c r="F16" s="342"/>
      <c r="G16" s="342"/>
      <c r="H16" s="342"/>
      <c r="I16" s="342"/>
      <c r="J16" s="342"/>
      <c r="K16" s="342"/>
      <c r="L16" s="218"/>
    </row>
    <row r="17" spans="1:36" ht="18.5" thickBot="1">
      <c r="A17" s="217"/>
      <c r="B17" s="134"/>
      <c r="C17" s="134"/>
      <c r="D17" s="134"/>
      <c r="E17" s="134"/>
      <c r="F17" s="134"/>
      <c r="G17" s="134"/>
      <c r="H17" s="134"/>
      <c r="I17" s="134"/>
      <c r="J17" s="134"/>
      <c r="K17" s="134"/>
      <c r="L17" s="218"/>
    </row>
    <row r="18" spans="1:36" ht="18.5" thickBot="1">
      <c r="A18" s="217"/>
      <c r="B18" s="134" t="s">
        <v>322</v>
      </c>
      <c r="C18" s="494"/>
      <c r="D18" s="495"/>
      <c r="E18" s="496"/>
      <c r="F18" s="134"/>
      <c r="G18" s="134"/>
      <c r="H18" s="134"/>
      <c r="I18" s="134"/>
      <c r="J18" s="134"/>
      <c r="K18" s="134"/>
      <c r="L18" s="218"/>
    </row>
    <row r="19" spans="1:36" ht="18.5" thickBot="1">
      <c r="A19" s="217"/>
      <c r="B19" s="134" t="s">
        <v>323</v>
      </c>
      <c r="C19" s="494"/>
      <c r="D19" s="495"/>
      <c r="E19" s="496"/>
      <c r="F19" s="134"/>
      <c r="G19" s="134"/>
      <c r="H19" s="134"/>
      <c r="I19" s="134"/>
      <c r="J19" s="134"/>
      <c r="K19" s="134"/>
      <c r="L19" s="218"/>
    </row>
    <row r="20" spans="1:36" ht="18.5" thickBot="1">
      <c r="A20" s="217"/>
      <c r="B20" s="15"/>
      <c r="C20" s="15"/>
      <c r="D20" s="15"/>
      <c r="E20" s="15"/>
      <c r="F20" s="15"/>
      <c r="G20" s="15"/>
      <c r="H20" s="15"/>
      <c r="I20" s="15"/>
      <c r="J20" s="15"/>
      <c r="K20" s="15"/>
      <c r="L20" s="218"/>
    </row>
    <row r="21" spans="1:36">
      <c r="A21" s="217"/>
      <c r="B21" s="269" t="s">
        <v>0</v>
      </c>
      <c r="C21" s="271" t="s">
        <v>1</v>
      </c>
      <c r="D21" s="340" t="s">
        <v>324</v>
      </c>
      <c r="E21" s="271" t="s">
        <v>3</v>
      </c>
      <c r="F21" s="340" t="s">
        <v>325</v>
      </c>
      <c r="G21" s="205" t="s">
        <v>326</v>
      </c>
      <c r="H21" s="30" t="s">
        <v>327</v>
      </c>
      <c r="I21" s="30" t="s">
        <v>328</v>
      </c>
      <c r="J21" s="271" t="s">
        <v>329</v>
      </c>
      <c r="K21" s="336" t="s">
        <v>5</v>
      </c>
      <c r="L21" s="218"/>
      <c r="AA21" s="269" t="s">
        <v>0</v>
      </c>
      <c r="AB21" s="271" t="s">
        <v>1</v>
      </c>
      <c r="AC21" s="340" t="s">
        <v>324</v>
      </c>
      <c r="AD21" s="271" t="s">
        <v>3</v>
      </c>
      <c r="AE21" s="340" t="s">
        <v>325</v>
      </c>
      <c r="AF21" s="205" t="s">
        <v>326</v>
      </c>
      <c r="AG21" s="30" t="s">
        <v>327</v>
      </c>
      <c r="AH21" s="30" t="s">
        <v>328</v>
      </c>
      <c r="AI21" s="271" t="s">
        <v>329</v>
      </c>
      <c r="AJ21" s="336" t="s">
        <v>5</v>
      </c>
    </row>
    <row r="22" spans="1:36" ht="18.5" thickBot="1">
      <c r="A22" s="217"/>
      <c r="B22" s="338"/>
      <c r="C22" s="339"/>
      <c r="D22" s="341"/>
      <c r="E22" s="339"/>
      <c r="F22" s="341"/>
      <c r="G22" s="222">
        <f>I22-H22</f>
        <v>0.8</v>
      </c>
      <c r="H22" s="497">
        <v>0.2</v>
      </c>
      <c r="I22" s="223">
        <v>1</v>
      </c>
      <c r="J22" s="339"/>
      <c r="K22" s="337"/>
      <c r="L22" s="218"/>
      <c r="AA22" s="338"/>
      <c r="AB22" s="339"/>
      <c r="AC22" s="341"/>
      <c r="AD22" s="339"/>
      <c r="AE22" s="341"/>
      <c r="AF22" s="222">
        <f>G22</f>
        <v>0.8</v>
      </c>
      <c r="AG22" s="223">
        <f t="shared" ref="AG22:AH22" si="0">H22</f>
        <v>0.2</v>
      </c>
      <c r="AH22" s="223">
        <f t="shared" si="0"/>
        <v>1</v>
      </c>
      <c r="AI22" s="339"/>
      <c r="AJ22" s="337"/>
    </row>
    <row r="23" spans="1:36" ht="18.5" thickTop="1">
      <c r="A23" s="217"/>
      <c r="B23" s="4">
        <v>1</v>
      </c>
      <c r="C23" s="5">
        <v>1</v>
      </c>
      <c r="D23" s="5">
        <v>1</v>
      </c>
      <c r="E23" s="5" t="s">
        <v>6</v>
      </c>
      <c r="F23" s="5">
        <v>74</v>
      </c>
      <c r="G23" s="498"/>
      <c r="H23" s="499">
        <v>20</v>
      </c>
      <c r="I23" s="499"/>
      <c r="J23" s="499"/>
      <c r="K23" s="500"/>
      <c r="L23" s="218"/>
      <c r="AA23" s="4">
        <v>1</v>
      </c>
      <c r="AB23" s="5">
        <v>1</v>
      </c>
      <c r="AC23" s="5">
        <v>1</v>
      </c>
      <c r="AD23" s="5" t="s">
        <v>6</v>
      </c>
      <c r="AE23" s="5">
        <v>74</v>
      </c>
      <c r="AF23" s="224">
        <f>ROUND(AE23*AF$22,1)</f>
        <v>59.2</v>
      </c>
      <c r="AG23" s="206">
        <f>H23</f>
        <v>20</v>
      </c>
      <c r="AH23" s="206">
        <f>ROUND(SUM(AF23:AG23),0)</f>
        <v>79</v>
      </c>
      <c r="AI23" s="206">
        <f>VLOOKUP(AH23,'演習課題1(別紙).評定基準'!$C$6:$D$10,2,TRUE)</f>
        <v>4</v>
      </c>
      <c r="AJ23" s="207">
        <f>RANK(AH23,AH$23:AH$37,0)</f>
        <v>12</v>
      </c>
    </row>
    <row r="24" spans="1:36">
      <c r="A24" s="217"/>
      <c r="B24" s="6">
        <v>1</v>
      </c>
      <c r="C24" s="7">
        <v>1</v>
      </c>
      <c r="D24" s="7">
        <v>2</v>
      </c>
      <c r="E24" s="7" t="s">
        <v>7</v>
      </c>
      <c r="F24" s="7">
        <v>76</v>
      </c>
      <c r="G24" s="498"/>
      <c r="H24" s="501">
        <v>19</v>
      </c>
      <c r="I24" s="501"/>
      <c r="J24" s="501"/>
      <c r="K24" s="502"/>
      <c r="L24" s="218"/>
      <c r="AA24" s="6">
        <v>1</v>
      </c>
      <c r="AB24" s="7">
        <v>1</v>
      </c>
      <c r="AC24" s="7">
        <v>2</v>
      </c>
      <c r="AD24" s="7" t="s">
        <v>7</v>
      </c>
      <c r="AE24" s="7">
        <v>76</v>
      </c>
      <c r="AF24" s="224">
        <f t="shared" ref="AF24:AF37" si="1">ROUND(AE24*AF$22,1)</f>
        <v>60.8</v>
      </c>
      <c r="AG24" s="208">
        <f t="shared" ref="AG24:AG37" si="2">H24</f>
        <v>19</v>
      </c>
      <c r="AH24" s="208">
        <f t="shared" ref="AH24:AH37" si="3">ROUND(SUM(AF24:AG24),0)</f>
        <v>80</v>
      </c>
      <c r="AI24" s="208">
        <f>VLOOKUP(AH24,'演習課題1(別紙).評定基準'!$C$6:$D$10,2,TRUE)</f>
        <v>4</v>
      </c>
      <c r="AJ24" s="209">
        <f t="shared" ref="AJ24:AJ37" si="4">RANK(AH24,AH$23:AH$37,0)</f>
        <v>10</v>
      </c>
    </row>
    <row r="25" spans="1:36">
      <c r="A25" s="217"/>
      <c r="B25" s="6">
        <v>1</v>
      </c>
      <c r="C25" s="7">
        <v>1</v>
      </c>
      <c r="D25" s="7">
        <v>3</v>
      </c>
      <c r="E25" s="7" t="s">
        <v>8</v>
      </c>
      <c r="F25" s="7">
        <v>100</v>
      </c>
      <c r="G25" s="498"/>
      <c r="H25" s="501">
        <v>20</v>
      </c>
      <c r="I25" s="501"/>
      <c r="J25" s="501"/>
      <c r="K25" s="502"/>
      <c r="L25" s="218"/>
      <c r="AA25" s="6">
        <v>1</v>
      </c>
      <c r="AB25" s="7">
        <v>1</v>
      </c>
      <c r="AC25" s="7">
        <v>3</v>
      </c>
      <c r="AD25" s="7" t="s">
        <v>8</v>
      </c>
      <c r="AE25" s="7">
        <v>100</v>
      </c>
      <c r="AF25" s="224">
        <f t="shared" si="1"/>
        <v>80</v>
      </c>
      <c r="AG25" s="208">
        <f t="shared" si="2"/>
        <v>20</v>
      </c>
      <c r="AH25" s="208">
        <f t="shared" si="3"/>
        <v>100</v>
      </c>
      <c r="AI25" s="208">
        <f>VLOOKUP(AH25,'演習課題1(別紙).評定基準'!$C$6:$D$10,2,TRUE)</f>
        <v>5</v>
      </c>
      <c r="AJ25" s="209">
        <f t="shared" si="4"/>
        <v>1</v>
      </c>
    </row>
    <row r="26" spans="1:36">
      <c r="A26" s="217"/>
      <c r="B26" s="6">
        <v>1</v>
      </c>
      <c r="C26" s="7">
        <v>1</v>
      </c>
      <c r="D26" s="7">
        <v>4</v>
      </c>
      <c r="E26" s="7" t="s">
        <v>9</v>
      </c>
      <c r="F26" s="7">
        <v>88</v>
      </c>
      <c r="G26" s="498"/>
      <c r="H26" s="501">
        <v>18</v>
      </c>
      <c r="I26" s="501"/>
      <c r="J26" s="501"/>
      <c r="K26" s="502"/>
      <c r="L26" s="218"/>
      <c r="AA26" s="6">
        <v>1</v>
      </c>
      <c r="AB26" s="7">
        <v>1</v>
      </c>
      <c r="AC26" s="7">
        <v>4</v>
      </c>
      <c r="AD26" s="7" t="s">
        <v>9</v>
      </c>
      <c r="AE26" s="7">
        <v>88</v>
      </c>
      <c r="AF26" s="224">
        <f t="shared" si="1"/>
        <v>70.400000000000006</v>
      </c>
      <c r="AG26" s="208">
        <f t="shared" si="2"/>
        <v>18</v>
      </c>
      <c r="AH26" s="208">
        <f t="shared" si="3"/>
        <v>88</v>
      </c>
      <c r="AI26" s="208">
        <f>VLOOKUP(AH26,'演習課題1(別紙).評定基準'!$C$6:$D$10,2,TRUE)</f>
        <v>5</v>
      </c>
      <c r="AJ26" s="209">
        <f t="shared" si="4"/>
        <v>8</v>
      </c>
    </row>
    <row r="27" spans="1:36">
      <c r="A27" s="217"/>
      <c r="B27" s="6">
        <v>1</v>
      </c>
      <c r="C27" s="7">
        <v>1</v>
      </c>
      <c r="D27" s="7">
        <v>5</v>
      </c>
      <c r="E27" s="7" t="s">
        <v>10</v>
      </c>
      <c r="F27" s="7">
        <v>91</v>
      </c>
      <c r="G27" s="498"/>
      <c r="H27" s="501">
        <v>20</v>
      </c>
      <c r="I27" s="501"/>
      <c r="J27" s="501"/>
      <c r="K27" s="502"/>
      <c r="L27" s="218"/>
      <c r="AA27" s="6">
        <v>1</v>
      </c>
      <c r="AB27" s="7">
        <v>1</v>
      </c>
      <c r="AC27" s="7">
        <v>5</v>
      </c>
      <c r="AD27" s="7" t="s">
        <v>10</v>
      </c>
      <c r="AE27" s="7">
        <v>91</v>
      </c>
      <c r="AF27" s="224">
        <f t="shared" si="1"/>
        <v>72.8</v>
      </c>
      <c r="AG27" s="208">
        <f t="shared" si="2"/>
        <v>20</v>
      </c>
      <c r="AH27" s="208">
        <f t="shared" si="3"/>
        <v>93</v>
      </c>
      <c r="AI27" s="208">
        <f>VLOOKUP(AH27,'演習課題1(別紙).評定基準'!$C$6:$D$10,2,TRUE)</f>
        <v>5</v>
      </c>
      <c r="AJ27" s="209">
        <f t="shared" si="4"/>
        <v>4</v>
      </c>
    </row>
    <row r="28" spans="1:36">
      <c r="A28" s="217"/>
      <c r="B28" s="6">
        <v>1</v>
      </c>
      <c r="C28" s="7">
        <v>2</v>
      </c>
      <c r="D28" s="7">
        <v>1</v>
      </c>
      <c r="E28" s="7" t="s">
        <v>11</v>
      </c>
      <c r="F28" s="7">
        <v>96</v>
      </c>
      <c r="G28" s="498"/>
      <c r="H28" s="501">
        <v>20</v>
      </c>
      <c r="I28" s="501"/>
      <c r="J28" s="501"/>
      <c r="K28" s="502"/>
      <c r="L28" s="218"/>
      <c r="AA28" s="6">
        <v>1</v>
      </c>
      <c r="AB28" s="7">
        <v>2</v>
      </c>
      <c r="AC28" s="7">
        <v>1</v>
      </c>
      <c r="AD28" s="7" t="s">
        <v>11</v>
      </c>
      <c r="AE28" s="7">
        <v>96</v>
      </c>
      <c r="AF28" s="224">
        <f t="shared" si="1"/>
        <v>76.8</v>
      </c>
      <c r="AG28" s="208">
        <f t="shared" si="2"/>
        <v>20</v>
      </c>
      <c r="AH28" s="208">
        <f t="shared" si="3"/>
        <v>97</v>
      </c>
      <c r="AI28" s="208">
        <f>VLOOKUP(AH28,'演習課題1(別紙).評定基準'!$C$6:$D$10,2,TRUE)</f>
        <v>5</v>
      </c>
      <c r="AJ28" s="209">
        <f t="shared" si="4"/>
        <v>2</v>
      </c>
    </row>
    <row r="29" spans="1:36">
      <c r="A29" s="217"/>
      <c r="B29" s="6">
        <v>1</v>
      </c>
      <c r="C29" s="7">
        <v>2</v>
      </c>
      <c r="D29" s="7">
        <v>2</v>
      </c>
      <c r="E29" s="7" t="s">
        <v>12</v>
      </c>
      <c r="F29" s="7">
        <v>93</v>
      </c>
      <c r="G29" s="498"/>
      <c r="H29" s="501">
        <v>19</v>
      </c>
      <c r="I29" s="501"/>
      <c r="J29" s="501"/>
      <c r="K29" s="502"/>
      <c r="L29" s="218"/>
      <c r="AA29" s="6">
        <v>1</v>
      </c>
      <c r="AB29" s="7">
        <v>2</v>
      </c>
      <c r="AC29" s="7">
        <v>2</v>
      </c>
      <c r="AD29" s="7" t="s">
        <v>12</v>
      </c>
      <c r="AE29" s="7">
        <v>93</v>
      </c>
      <c r="AF29" s="224">
        <f t="shared" si="1"/>
        <v>74.400000000000006</v>
      </c>
      <c r="AG29" s="208">
        <f t="shared" si="2"/>
        <v>19</v>
      </c>
      <c r="AH29" s="208">
        <f t="shared" si="3"/>
        <v>93</v>
      </c>
      <c r="AI29" s="208">
        <f>VLOOKUP(AH29,'演習課題1(別紙).評定基準'!$C$6:$D$10,2,TRUE)</f>
        <v>5</v>
      </c>
      <c r="AJ29" s="209">
        <f t="shared" si="4"/>
        <v>4</v>
      </c>
    </row>
    <row r="30" spans="1:36">
      <c r="A30" s="217"/>
      <c r="B30" s="6">
        <v>1</v>
      </c>
      <c r="C30" s="7">
        <v>2</v>
      </c>
      <c r="D30" s="7">
        <v>3</v>
      </c>
      <c r="E30" s="7" t="s">
        <v>13</v>
      </c>
      <c r="F30" s="7">
        <v>94</v>
      </c>
      <c r="G30" s="498"/>
      <c r="H30" s="501">
        <v>17</v>
      </c>
      <c r="I30" s="501"/>
      <c r="J30" s="501"/>
      <c r="K30" s="502"/>
      <c r="L30" s="218"/>
      <c r="AA30" s="6">
        <v>1</v>
      </c>
      <c r="AB30" s="7">
        <v>2</v>
      </c>
      <c r="AC30" s="7">
        <v>3</v>
      </c>
      <c r="AD30" s="7" t="s">
        <v>13</v>
      </c>
      <c r="AE30" s="7">
        <v>94</v>
      </c>
      <c r="AF30" s="224">
        <f t="shared" si="1"/>
        <v>75.2</v>
      </c>
      <c r="AG30" s="208">
        <f t="shared" si="2"/>
        <v>17</v>
      </c>
      <c r="AH30" s="208">
        <f t="shared" si="3"/>
        <v>92</v>
      </c>
      <c r="AI30" s="208">
        <f>VLOOKUP(AH30,'演習課題1(別紙).評定基準'!$C$6:$D$10,2,TRUE)</f>
        <v>5</v>
      </c>
      <c r="AJ30" s="209">
        <f t="shared" si="4"/>
        <v>6</v>
      </c>
    </row>
    <row r="31" spans="1:36">
      <c r="A31" s="217"/>
      <c r="B31" s="6">
        <v>1</v>
      </c>
      <c r="C31" s="7">
        <v>2</v>
      </c>
      <c r="D31" s="7">
        <v>4</v>
      </c>
      <c r="E31" s="7" t="s">
        <v>14</v>
      </c>
      <c r="F31" s="7">
        <v>90</v>
      </c>
      <c r="G31" s="498"/>
      <c r="H31" s="501">
        <v>20</v>
      </c>
      <c r="I31" s="501"/>
      <c r="J31" s="501"/>
      <c r="K31" s="502"/>
      <c r="L31" s="218"/>
      <c r="AA31" s="6">
        <v>1</v>
      </c>
      <c r="AB31" s="7">
        <v>2</v>
      </c>
      <c r="AC31" s="7">
        <v>4</v>
      </c>
      <c r="AD31" s="7" t="s">
        <v>14</v>
      </c>
      <c r="AE31" s="7">
        <v>90</v>
      </c>
      <c r="AF31" s="224">
        <f t="shared" si="1"/>
        <v>72</v>
      </c>
      <c r="AG31" s="208">
        <f t="shared" si="2"/>
        <v>20</v>
      </c>
      <c r="AH31" s="208">
        <f t="shared" si="3"/>
        <v>92</v>
      </c>
      <c r="AI31" s="208">
        <f>VLOOKUP(AH31,'演習課題1(別紙).評定基準'!$C$6:$D$10,2,TRUE)</f>
        <v>5</v>
      </c>
      <c r="AJ31" s="209">
        <f t="shared" si="4"/>
        <v>6</v>
      </c>
    </row>
    <row r="32" spans="1:36">
      <c r="A32" s="217"/>
      <c r="B32" s="6">
        <v>1</v>
      </c>
      <c r="C32" s="7">
        <v>2</v>
      </c>
      <c r="D32" s="7">
        <v>5</v>
      </c>
      <c r="E32" s="7" t="s">
        <v>15</v>
      </c>
      <c r="F32" s="7">
        <v>73</v>
      </c>
      <c r="G32" s="498"/>
      <c r="H32" s="501">
        <v>10</v>
      </c>
      <c r="I32" s="501"/>
      <c r="J32" s="501"/>
      <c r="K32" s="502"/>
      <c r="L32" s="218"/>
      <c r="AA32" s="6">
        <v>1</v>
      </c>
      <c r="AB32" s="7">
        <v>2</v>
      </c>
      <c r="AC32" s="7">
        <v>5</v>
      </c>
      <c r="AD32" s="7" t="s">
        <v>15</v>
      </c>
      <c r="AE32" s="7">
        <v>73</v>
      </c>
      <c r="AF32" s="224">
        <f t="shared" si="1"/>
        <v>58.4</v>
      </c>
      <c r="AG32" s="208">
        <f t="shared" si="2"/>
        <v>10</v>
      </c>
      <c r="AH32" s="208">
        <f t="shared" si="3"/>
        <v>68</v>
      </c>
      <c r="AI32" s="208">
        <f>VLOOKUP(AH32,'演習課題1(別紙).評定基準'!$C$6:$D$10,2,TRUE)</f>
        <v>4</v>
      </c>
      <c r="AJ32" s="209">
        <f t="shared" si="4"/>
        <v>15</v>
      </c>
    </row>
    <row r="33" spans="1:36">
      <c r="A33" s="217"/>
      <c r="B33" s="6">
        <v>1</v>
      </c>
      <c r="C33" s="7">
        <v>3</v>
      </c>
      <c r="D33" s="7">
        <v>1</v>
      </c>
      <c r="E33" s="7" t="s">
        <v>16</v>
      </c>
      <c r="F33" s="7">
        <v>85</v>
      </c>
      <c r="G33" s="498"/>
      <c r="H33" s="501">
        <v>15</v>
      </c>
      <c r="I33" s="501"/>
      <c r="J33" s="501"/>
      <c r="K33" s="502"/>
      <c r="L33" s="218"/>
      <c r="AA33" s="6">
        <v>1</v>
      </c>
      <c r="AB33" s="7">
        <v>3</v>
      </c>
      <c r="AC33" s="7">
        <v>1</v>
      </c>
      <c r="AD33" s="7" t="s">
        <v>16</v>
      </c>
      <c r="AE33" s="7">
        <v>85</v>
      </c>
      <c r="AF33" s="224">
        <f t="shared" si="1"/>
        <v>68</v>
      </c>
      <c r="AG33" s="208">
        <f t="shared" si="2"/>
        <v>15</v>
      </c>
      <c r="AH33" s="208">
        <f t="shared" si="3"/>
        <v>83</v>
      </c>
      <c r="AI33" s="208">
        <f>VLOOKUP(AH33,'演習課題1(別紙).評定基準'!$C$6:$D$10,2,TRUE)</f>
        <v>4</v>
      </c>
      <c r="AJ33" s="209">
        <f t="shared" si="4"/>
        <v>9</v>
      </c>
    </row>
    <row r="34" spans="1:36">
      <c r="A34" s="217"/>
      <c r="B34" s="6">
        <v>1</v>
      </c>
      <c r="C34" s="7">
        <v>3</v>
      </c>
      <c r="D34" s="7">
        <v>2</v>
      </c>
      <c r="E34" s="7" t="s">
        <v>17</v>
      </c>
      <c r="F34" s="7">
        <v>73</v>
      </c>
      <c r="G34" s="498"/>
      <c r="H34" s="501">
        <v>13</v>
      </c>
      <c r="I34" s="501"/>
      <c r="J34" s="501"/>
      <c r="K34" s="502"/>
      <c r="L34" s="218"/>
      <c r="AA34" s="6">
        <v>1</v>
      </c>
      <c r="AB34" s="7">
        <v>3</v>
      </c>
      <c r="AC34" s="7">
        <v>2</v>
      </c>
      <c r="AD34" s="7" t="s">
        <v>17</v>
      </c>
      <c r="AE34" s="7">
        <v>73</v>
      </c>
      <c r="AF34" s="224">
        <f t="shared" si="1"/>
        <v>58.4</v>
      </c>
      <c r="AG34" s="208">
        <f t="shared" si="2"/>
        <v>13</v>
      </c>
      <c r="AH34" s="208">
        <f t="shared" si="3"/>
        <v>71</v>
      </c>
      <c r="AI34" s="208">
        <f>VLOOKUP(AH34,'演習課題1(別紙).評定基準'!$C$6:$D$10,2,TRUE)</f>
        <v>4</v>
      </c>
      <c r="AJ34" s="209">
        <f t="shared" si="4"/>
        <v>14</v>
      </c>
    </row>
    <row r="35" spans="1:36">
      <c r="A35" s="217"/>
      <c r="B35" s="6">
        <v>1</v>
      </c>
      <c r="C35" s="7">
        <v>3</v>
      </c>
      <c r="D35" s="7">
        <v>3</v>
      </c>
      <c r="E35" s="7" t="s">
        <v>18</v>
      </c>
      <c r="F35" s="7">
        <v>77</v>
      </c>
      <c r="G35" s="498"/>
      <c r="H35" s="501">
        <v>18</v>
      </c>
      <c r="I35" s="501"/>
      <c r="J35" s="501"/>
      <c r="K35" s="502"/>
      <c r="L35" s="218"/>
      <c r="AA35" s="6">
        <v>1</v>
      </c>
      <c r="AB35" s="7">
        <v>3</v>
      </c>
      <c r="AC35" s="7">
        <v>3</v>
      </c>
      <c r="AD35" s="7" t="s">
        <v>18</v>
      </c>
      <c r="AE35" s="7">
        <v>77</v>
      </c>
      <c r="AF35" s="224">
        <f t="shared" si="1"/>
        <v>61.6</v>
      </c>
      <c r="AG35" s="208">
        <f t="shared" si="2"/>
        <v>18</v>
      </c>
      <c r="AH35" s="208">
        <f t="shared" si="3"/>
        <v>80</v>
      </c>
      <c r="AI35" s="208">
        <f>VLOOKUP(AH35,'演習課題1(別紙).評定基準'!$C$6:$D$10,2,TRUE)</f>
        <v>4</v>
      </c>
      <c r="AJ35" s="209">
        <f t="shared" si="4"/>
        <v>10</v>
      </c>
    </row>
    <row r="36" spans="1:36">
      <c r="A36" s="217"/>
      <c r="B36" s="6">
        <v>1</v>
      </c>
      <c r="C36" s="7">
        <v>3</v>
      </c>
      <c r="D36" s="7">
        <v>4</v>
      </c>
      <c r="E36" s="7" t="s">
        <v>19</v>
      </c>
      <c r="F36" s="7">
        <v>94</v>
      </c>
      <c r="G36" s="498"/>
      <c r="H36" s="501">
        <v>20</v>
      </c>
      <c r="I36" s="501"/>
      <c r="J36" s="501"/>
      <c r="K36" s="502"/>
      <c r="L36" s="218"/>
      <c r="AA36" s="6">
        <v>1</v>
      </c>
      <c r="AB36" s="7">
        <v>3</v>
      </c>
      <c r="AC36" s="7">
        <v>4</v>
      </c>
      <c r="AD36" s="7" t="s">
        <v>19</v>
      </c>
      <c r="AE36" s="7">
        <v>94</v>
      </c>
      <c r="AF36" s="224">
        <f t="shared" si="1"/>
        <v>75.2</v>
      </c>
      <c r="AG36" s="208">
        <f t="shared" si="2"/>
        <v>20</v>
      </c>
      <c r="AH36" s="208">
        <f t="shared" si="3"/>
        <v>95</v>
      </c>
      <c r="AI36" s="208">
        <f>VLOOKUP(AH36,'演習課題1(別紙).評定基準'!$C$6:$D$10,2,TRUE)</f>
        <v>5</v>
      </c>
      <c r="AJ36" s="209">
        <f t="shared" si="4"/>
        <v>3</v>
      </c>
    </row>
    <row r="37" spans="1:36" ht="18.5" thickBot="1">
      <c r="A37" s="217"/>
      <c r="B37" s="8">
        <v>1</v>
      </c>
      <c r="C37" s="9">
        <v>3</v>
      </c>
      <c r="D37" s="9">
        <v>5</v>
      </c>
      <c r="E37" s="9" t="s">
        <v>20</v>
      </c>
      <c r="F37" s="9">
        <v>77</v>
      </c>
      <c r="G37" s="503"/>
      <c r="H37" s="504">
        <v>12</v>
      </c>
      <c r="I37" s="504"/>
      <c r="J37" s="504"/>
      <c r="K37" s="505"/>
      <c r="L37" s="218"/>
      <c r="AA37" s="8">
        <v>1</v>
      </c>
      <c r="AB37" s="9">
        <v>3</v>
      </c>
      <c r="AC37" s="9">
        <v>5</v>
      </c>
      <c r="AD37" s="9" t="s">
        <v>20</v>
      </c>
      <c r="AE37" s="9">
        <v>77</v>
      </c>
      <c r="AF37" s="225">
        <f t="shared" si="1"/>
        <v>61.6</v>
      </c>
      <c r="AG37" s="210">
        <f t="shared" si="2"/>
        <v>12</v>
      </c>
      <c r="AH37" s="210">
        <f t="shared" si="3"/>
        <v>74</v>
      </c>
      <c r="AI37" s="210">
        <f>VLOOKUP(AH37,'演習課題1(別紙).評定基準'!$C$6:$D$10,2,TRUE)</f>
        <v>4</v>
      </c>
      <c r="AJ37" s="211">
        <f t="shared" si="4"/>
        <v>13</v>
      </c>
    </row>
    <row r="38" spans="1:36" ht="18.5" thickBot="1">
      <c r="A38" s="217"/>
      <c r="B38" s="15"/>
      <c r="C38" s="15"/>
      <c r="D38" s="15"/>
      <c r="E38" s="227" t="s">
        <v>330</v>
      </c>
      <c r="F38" s="506"/>
      <c r="G38" s="507"/>
      <c r="H38" s="507"/>
      <c r="I38" s="507"/>
      <c r="J38" s="508"/>
      <c r="K38" s="233" t="str">
        <f>""</f>
        <v/>
      </c>
      <c r="L38" s="218"/>
      <c r="AA38" s="15"/>
      <c r="AB38" s="15"/>
      <c r="AC38" s="15"/>
      <c r="AD38" s="227" t="s">
        <v>330</v>
      </c>
      <c r="AE38" s="226">
        <f>ROUND(AVERAGE(AE23:AE37),1)</f>
        <v>85.4</v>
      </c>
      <c r="AF38" s="212">
        <f t="shared" ref="AF38" si="5">ROUND(AVERAGE(AF23:AF37),1)</f>
        <v>68.3</v>
      </c>
      <c r="AG38" s="212">
        <f t="shared" ref="AG38" si="6">ROUND(AVERAGE(AG23:AG37),1)</f>
        <v>17.399999999999999</v>
      </c>
      <c r="AH38" s="212">
        <f t="shared" ref="AH38" si="7">ROUND(AVERAGE(AH23:AH37),1)</f>
        <v>85.7</v>
      </c>
      <c r="AI38" s="213">
        <f t="shared" ref="AI38" si="8">ROUND(AVERAGE(AI23:AI37),1)</f>
        <v>4.5</v>
      </c>
      <c r="AJ38" s="233" t="str">
        <f>""</f>
        <v/>
      </c>
    </row>
    <row r="39" spans="1:36">
      <c r="A39" s="217"/>
      <c r="B39" s="15"/>
      <c r="C39" s="15"/>
      <c r="D39" s="15"/>
      <c r="E39" s="15"/>
      <c r="F39" s="15"/>
      <c r="G39" s="15"/>
      <c r="H39" s="15"/>
      <c r="I39" s="15"/>
      <c r="J39" s="15"/>
      <c r="K39" s="15"/>
      <c r="L39" s="218"/>
    </row>
    <row r="40" spans="1:36" ht="18.5" thickBot="1">
      <c r="A40" s="219"/>
      <c r="B40" s="220"/>
      <c r="C40" s="220"/>
      <c r="D40" s="220"/>
      <c r="E40" s="220"/>
      <c r="F40" s="220"/>
      <c r="G40" s="220"/>
      <c r="H40" s="220"/>
      <c r="I40" s="220"/>
      <c r="J40" s="220"/>
      <c r="K40" s="220"/>
      <c r="L40" s="221"/>
    </row>
    <row r="41" spans="1:36" ht="18.5" thickTop="1"/>
  </sheetData>
  <sheetProtection algorithmName="SHA-512" hashValue="kdDaCP6cE3j1LkThinkSQje/2ydo44/ouMTMKWjITKubJrnn0MXSrvh7LOhIsZjkJe8hSjy0rjnP5GaeFUSZvw==" saltValue="H8/c8rW9ZPqjhAGUqCPFYA==" spinCount="100000" sheet="1" objects="1" scenarios="1"/>
  <mergeCells count="17">
    <mergeCell ref="B16:K16"/>
    <mergeCell ref="C18:E18"/>
    <mergeCell ref="C19:E19"/>
    <mergeCell ref="B21:B22"/>
    <mergeCell ref="C21:C22"/>
    <mergeCell ref="D21:D22"/>
    <mergeCell ref="E21:E22"/>
    <mergeCell ref="F21:F22"/>
    <mergeCell ref="J21:J22"/>
    <mergeCell ref="K21:K22"/>
    <mergeCell ref="AJ21:AJ22"/>
    <mergeCell ref="AA21:AA22"/>
    <mergeCell ref="AB21:AB22"/>
    <mergeCell ref="AC21:AC22"/>
    <mergeCell ref="AD21:AD22"/>
    <mergeCell ref="AE21:AE22"/>
    <mergeCell ref="AI21:AI22"/>
  </mergeCells>
  <phoneticPr fontId="3"/>
  <conditionalFormatting sqref="F23:K38">
    <cfRule type="expression" dxfId="14" priority="2">
      <formula>F23&lt;&gt;AE23</formula>
    </cfRule>
  </conditionalFormatting>
  <conditionalFormatting sqref="C18:E19 G22:I22">
    <cfRule type="expression" dxfId="13" priority="1">
      <formula>C18=""</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DFBB9-E2DC-480C-B754-DA31F38011D7}">
  <sheetPr>
    <tabColor theme="0" tint="-0.34998626667073579"/>
  </sheetPr>
  <dimension ref="B2:D12"/>
  <sheetViews>
    <sheetView workbookViewId="0"/>
  </sheetViews>
  <sheetFormatPr defaultRowHeight="18"/>
  <sheetData>
    <row r="2" spans="2:4">
      <c r="B2" t="s">
        <v>344</v>
      </c>
    </row>
    <row r="3" spans="2:4" ht="18.5" thickBot="1"/>
    <row r="4" spans="2:4">
      <c r="B4" s="345" t="s">
        <v>345</v>
      </c>
      <c r="C4" s="346"/>
      <c r="D4" s="343" t="s">
        <v>329</v>
      </c>
    </row>
    <row r="5" spans="2:4" ht="18.5" thickBot="1">
      <c r="B5" s="231" t="s">
        <v>342</v>
      </c>
      <c r="C5" s="232" t="s">
        <v>343</v>
      </c>
      <c r="D5" s="344"/>
    </row>
    <row r="6" spans="2:4" ht="18.5" thickTop="1">
      <c r="B6" s="4">
        <v>29</v>
      </c>
      <c r="C6" s="24">
        <v>0</v>
      </c>
      <c r="D6" s="228">
        <v>1</v>
      </c>
    </row>
    <row r="7" spans="2:4">
      <c r="B7" s="6">
        <v>44</v>
      </c>
      <c r="C7" s="25">
        <v>30</v>
      </c>
      <c r="D7" s="229">
        <v>2</v>
      </c>
    </row>
    <row r="8" spans="2:4">
      <c r="B8" s="6">
        <v>64</v>
      </c>
      <c r="C8" s="25">
        <v>45</v>
      </c>
      <c r="D8" s="229">
        <v>3</v>
      </c>
    </row>
    <row r="9" spans="2:4">
      <c r="B9" s="6">
        <v>84</v>
      </c>
      <c r="C9" s="25">
        <v>65</v>
      </c>
      <c r="D9" s="229">
        <v>4</v>
      </c>
    </row>
    <row r="10" spans="2:4" ht="18.5" thickBot="1">
      <c r="B10" s="8">
        <v>100</v>
      </c>
      <c r="C10" s="26">
        <v>85</v>
      </c>
      <c r="D10" s="230">
        <v>5</v>
      </c>
    </row>
    <row r="12" spans="2:4">
      <c r="B12" t="s">
        <v>346</v>
      </c>
    </row>
  </sheetData>
  <mergeCells count="2">
    <mergeCell ref="D4:D5"/>
    <mergeCell ref="B4:C4"/>
  </mergeCells>
  <phoneticPr fontId="3"/>
  <pageMargins left="0.7" right="0.7" top="0.75" bottom="0.75" header="0.3" footer="0.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BFB45-63B7-41D4-8C77-07378E693E94}">
  <sheetPr>
    <pageSetUpPr fitToPage="1"/>
  </sheetPr>
  <dimension ref="A1:P74"/>
  <sheetViews>
    <sheetView zoomScaleNormal="100" zoomScaleSheetLayoutView="100" workbookViewId="0"/>
  </sheetViews>
  <sheetFormatPr defaultRowHeight="18"/>
  <cols>
    <col min="1" max="1" width="3.6640625" customWidth="1"/>
    <col min="2" max="2" width="5.08203125" style="20" customWidth="1"/>
    <col min="3" max="3" width="15.08203125" customWidth="1"/>
    <col min="4" max="4" width="5.08203125" style="20" customWidth="1"/>
    <col min="5" max="5" width="15.08203125" customWidth="1"/>
    <col min="6" max="6" width="3.08203125" customWidth="1"/>
    <col min="7" max="7" width="5.08203125" style="20" customWidth="1"/>
    <col min="8" max="8" width="15.08203125" customWidth="1"/>
    <col min="9" max="9" width="5.08203125" style="20" customWidth="1"/>
    <col min="10" max="10" width="15.08203125" customWidth="1"/>
    <col min="11" max="11" width="3.08203125" customWidth="1"/>
    <col min="12" max="12" width="5.08203125" style="20" customWidth="1"/>
    <col min="13" max="13" width="15.08203125" customWidth="1"/>
    <col min="14" max="14" width="5.08203125" style="20" customWidth="1"/>
    <col min="15" max="15" width="15.08203125" customWidth="1"/>
    <col min="16" max="16" width="3.6640625" customWidth="1"/>
  </cols>
  <sheetData>
    <row r="1" spans="1:16">
      <c r="A1" s="119" t="s">
        <v>320</v>
      </c>
    </row>
    <row r="2" spans="1:16">
      <c r="A2" s="267" t="s">
        <v>612</v>
      </c>
      <c r="B2" s="267"/>
      <c r="C2" s="267"/>
      <c r="D2" s="267"/>
      <c r="E2" s="267"/>
      <c r="F2" s="267"/>
      <c r="G2" s="267"/>
      <c r="H2" s="267"/>
      <c r="I2" s="267"/>
      <c r="J2" s="267"/>
      <c r="K2" s="267"/>
      <c r="L2" s="267"/>
      <c r="M2" s="267"/>
      <c r="N2" s="267"/>
      <c r="O2" s="267"/>
    </row>
    <row r="4" spans="1:16">
      <c r="A4" s="350" t="s">
        <v>331</v>
      </c>
      <c r="B4" s="350"/>
      <c r="C4" s="353" t="s">
        <v>608</v>
      </c>
      <c r="D4" s="353"/>
      <c r="E4" s="353"/>
      <c r="F4" s="353"/>
      <c r="G4" s="353"/>
      <c r="H4" s="353"/>
      <c r="I4" s="353"/>
      <c r="J4" s="353"/>
      <c r="K4" s="353"/>
      <c r="L4" s="353"/>
      <c r="M4" s="353"/>
      <c r="N4" s="353"/>
      <c r="O4" s="353"/>
    </row>
    <row r="5" spans="1:16">
      <c r="A5" s="350" t="s">
        <v>333</v>
      </c>
      <c r="B5" s="350"/>
      <c r="C5" s="353" t="s">
        <v>609</v>
      </c>
      <c r="D5" s="353"/>
      <c r="E5" s="353"/>
      <c r="F5" s="353"/>
      <c r="G5" s="353"/>
      <c r="H5" s="353"/>
      <c r="I5" s="353"/>
      <c r="J5" s="353"/>
      <c r="K5" s="353"/>
      <c r="L5" s="353"/>
      <c r="M5" s="353"/>
      <c r="N5" s="353"/>
      <c r="O5" s="353"/>
    </row>
    <row r="6" spans="1:16">
      <c r="A6" s="350" t="s">
        <v>334</v>
      </c>
      <c r="B6" s="350"/>
      <c r="C6" s="353" t="s">
        <v>610</v>
      </c>
      <c r="D6" s="353"/>
      <c r="E6" s="353"/>
      <c r="F6" s="353"/>
      <c r="G6" s="353"/>
      <c r="H6" s="353"/>
      <c r="I6" s="353"/>
      <c r="J6" s="353"/>
      <c r="K6" s="353"/>
      <c r="L6" s="353"/>
      <c r="M6" s="353"/>
      <c r="N6" s="353"/>
      <c r="O6" s="353"/>
    </row>
    <row r="7" spans="1:16">
      <c r="A7" s="350" t="s">
        <v>335</v>
      </c>
      <c r="B7" s="350"/>
      <c r="C7" s="267" t="s">
        <v>401</v>
      </c>
      <c r="D7" s="267"/>
      <c r="E7" s="267"/>
      <c r="F7" s="267"/>
      <c r="G7" s="267"/>
      <c r="H7" s="267"/>
      <c r="I7" s="267"/>
      <c r="J7" s="267"/>
      <c r="K7" s="267"/>
      <c r="L7" s="267"/>
      <c r="M7" s="267"/>
      <c r="N7" s="267"/>
      <c r="O7" s="267"/>
    </row>
    <row r="8" spans="1:16">
      <c r="A8" s="350" t="s">
        <v>340</v>
      </c>
      <c r="B8" s="350"/>
      <c r="C8" s="267" t="s">
        <v>402</v>
      </c>
      <c r="D8" s="267"/>
      <c r="E8" s="267"/>
      <c r="F8" s="267"/>
      <c r="G8" s="267"/>
      <c r="H8" s="267"/>
      <c r="I8" s="267"/>
      <c r="J8" s="267"/>
      <c r="K8" s="267"/>
      <c r="L8" s="267"/>
      <c r="M8" s="267"/>
      <c r="N8" s="267"/>
      <c r="O8" s="267"/>
    </row>
    <row r="10" spans="1:16">
      <c r="A10" s="235" t="s">
        <v>393</v>
      </c>
      <c r="B10" s="235"/>
    </row>
    <row r="11" spans="1:16">
      <c r="B11" s="179" t="s">
        <v>394</v>
      </c>
      <c r="C11" s="235" t="s">
        <v>403</v>
      </c>
    </row>
    <row r="12" spans="1:16">
      <c r="B12" s="179" t="s">
        <v>396</v>
      </c>
      <c r="C12" t="s">
        <v>399</v>
      </c>
    </row>
    <row r="13" spans="1:16">
      <c r="B13" s="249" t="s">
        <v>398</v>
      </c>
      <c r="C13" t="s">
        <v>400</v>
      </c>
      <c r="N13" s="249" t="s">
        <v>397</v>
      </c>
      <c r="O13" s="367" t="s">
        <v>619</v>
      </c>
      <c r="P13" s="258">
        <f>IFERROR(MATCH($O$13,'演習問題2(別紙).名簿'!$B$2:$I$2,0),5)</f>
        <v>6</v>
      </c>
    </row>
    <row r="14" spans="1:16">
      <c r="A14" s="179"/>
      <c r="B14" s="235"/>
      <c r="N14" s="179" t="str">
        <f>"生徒用座席表に"&amp;$O$13&amp;IF(TRIM($O$13)="","","を")&amp;"表示する"</f>
        <v>生徒用座席表にフリガナを表示する</v>
      </c>
      <c r="O14" s="366" t="b">
        <v>1</v>
      </c>
    </row>
    <row r="15" spans="1:16" ht="18.5" thickBot="1">
      <c r="B15" s="235"/>
    </row>
    <row r="16" spans="1:16" ht="18.5" thickTop="1">
      <c r="A16" s="516" t="s">
        <v>350</v>
      </c>
      <c r="B16" s="517"/>
      <c r="C16" s="518"/>
      <c r="D16" s="517"/>
      <c r="E16" s="518"/>
      <c r="F16" s="518"/>
      <c r="G16" s="517"/>
      <c r="H16" s="518"/>
      <c r="I16" s="517"/>
      <c r="J16" s="518"/>
      <c r="K16" s="518"/>
      <c r="L16" s="517"/>
      <c r="M16" s="518"/>
      <c r="N16" s="517"/>
      <c r="O16" s="518"/>
      <c r="P16" s="519"/>
    </row>
    <row r="17" spans="1:16" ht="21.75" customHeight="1">
      <c r="A17" s="520"/>
      <c r="B17" s="435"/>
      <c r="C17" s="434"/>
      <c r="D17" s="352"/>
      <c r="E17" s="351"/>
      <c r="F17" s="351"/>
      <c r="G17" s="435"/>
      <c r="H17" s="434"/>
      <c r="I17" s="352"/>
      <c r="J17" s="351"/>
      <c r="K17" s="351"/>
      <c r="L17" s="352"/>
      <c r="M17" s="521" t="s">
        <v>351</v>
      </c>
      <c r="N17" s="522"/>
      <c r="O17" s="523"/>
      <c r="P17" s="524"/>
    </row>
    <row r="18" spans="1:16" ht="7.5" customHeight="1">
      <c r="A18" s="520"/>
      <c r="B18" s="435"/>
      <c r="C18" s="434"/>
      <c r="D18" s="352"/>
      <c r="E18" s="351"/>
      <c r="F18" s="351"/>
      <c r="G18" s="435"/>
      <c r="H18" s="434"/>
      <c r="I18" s="352"/>
      <c r="J18" s="351"/>
      <c r="K18" s="351"/>
      <c r="L18" s="352"/>
      <c r="M18" s="435"/>
      <c r="N18" s="435"/>
      <c r="O18" s="435"/>
      <c r="P18" s="524"/>
    </row>
    <row r="19" spans="1:16" s="254" customFormat="1">
      <c r="A19" s="525"/>
      <c r="B19" s="509"/>
      <c r="C19" s="510"/>
      <c r="D19" s="509"/>
      <c r="E19" s="510"/>
      <c r="F19" s="510"/>
      <c r="G19" s="509"/>
      <c r="H19" s="510"/>
      <c r="I19" s="509"/>
      <c r="J19" s="510"/>
      <c r="K19" s="510"/>
      <c r="L19" s="509"/>
      <c r="M19" s="510"/>
      <c r="N19" s="509"/>
      <c r="O19" s="510"/>
      <c r="P19" s="526"/>
    </row>
    <row r="20" spans="1:16" ht="24" customHeight="1">
      <c r="A20" s="520"/>
      <c r="B20" s="511"/>
      <c r="C20" s="512"/>
      <c r="D20" s="511"/>
      <c r="E20" s="512"/>
      <c r="F20" s="513"/>
      <c r="G20" s="511"/>
      <c r="H20" s="512"/>
      <c r="I20" s="511"/>
      <c r="J20" s="512"/>
      <c r="K20" s="513"/>
      <c r="L20" s="511"/>
      <c r="M20" s="512"/>
      <c r="N20" s="511"/>
      <c r="O20" s="512"/>
      <c r="P20" s="524"/>
    </row>
    <row r="21" spans="1:16" ht="7.5" customHeight="1">
      <c r="A21" s="520"/>
      <c r="B21" s="514"/>
      <c r="C21" s="515"/>
      <c r="D21" s="514"/>
      <c r="E21" s="515"/>
      <c r="F21" s="434"/>
      <c r="G21" s="514"/>
      <c r="H21" s="515"/>
      <c r="I21" s="514"/>
      <c r="J21" s="515"/>
      <c r="K21" s="434"/>
      <c r="L21" s="514"/>
      <c r="M21" s="515"/>
      <c r="N21" s="514"/>
      <c r="O21" s="515"/>
      <c r="P21" s="524"/>
    </row>
    <row r="22" spans="1:16" s="254" customFormat="1">
      <c r="A22" s="525"/>
      <c r="B22" s="509"/>
      <c r="C22" s="510"/>
      <c r="D22" s="509"/>
      <c r="E22" s="510"/>
      <c r="F22" s="510"/>
      <c r="G22" s="509"/>
      <c r="H22" s="510"/>
      <c r="I22" s="509"/>
      <c r="J22" s="510"/>
      <c r="K22" s="510"/>
      <c r="L22" s="509"/>
      <c r="M22" s="510"/>
      <c r="N22" s="509"/>
      <c r="O22" s="510"/>
      <c r="P22" s="526"/>
    </row>
    <row r="23" spans="1:16" ht="24" customHeight="1">
      <c r="A23" s="520"/>
      <c r="B23" s="511"/>
      <c r="C23" s="512"/>
      <c r="D23" s="511"/>
      <c r="E23" s="512"/>
      <c r="F23" s="513"/>
      <c r="G23" s="511"/>
      <c r="H23" s="512"/>
      <c r="I23" s="511"/>
      <c r="J23" s="512"/>
      <c r="K23" s="513"/>
      <c r="L23" s="511"/>
      <c r="M23" s="512"/>
      <c r="N23" s="511"/>
      <c r="O23" s="512"/>
      <c r="P23" s="524"/>
    </row>
    <row r="24" spans="1:16" ht="7.5" customHeight="1">
      <c r="A24" s="520"/>
      <c r="B24" s="514"/>
      <c r="C24" s="515"/>
      <c r="D24" s="514"/>
      <c r="E24" s="515"/>
      <c r="F24" s="434"/>
      <c r="G24" s="514"/>
      <c r="H24" s="515"/>
      <c r="I24" s="514"/>
      <c r="J24" s="515"/>
      <c r="K24" s="434"/>
      <c r="L24" s="514"/>
      <c r="M24" s="515"/>
      <c r="N24" s="514"/>
      <c r="O24" s="515"/>
      <c r="P24" s="524"/>
    </row>
    <row r="25" spans="1:16" s="254" customFormat="1">
      <c r="A25" s="525"/>
      <c r="B25" s="509"/>
      <c r="C25" s="510"/>
      <c r="D25" s="509"/>
      <c r="E25" s="510"/>
      <c r="F25" s="510"/>
      <c r="G25" s="509"/>
      <c r="H25" s="510"/>
      <c r="I25" s="509"/>
      <c r="J25" s="510"/>
      <c r="K25" s="510"/>
      <c r="L25" s="509"/>
      <c r="M25" s="510"/>
      <c r="N25" s="509"/>
      <c r="O25" s="510"/>
      <c r="P25" s="526"/>
    </row>
    <row r="26" spans="1:16" ht="24" customHeight="1">
      <c r="A26" s="520"/>
      <c r="B26" s="511"/>
      <c r="C26" s="512"/>
      <c r="D26" s="511"/>
      <c r="E26" s="512"/>
      <c r="F26" s="513"/>
      <c r="G26" s="511"/>
      <c r="H26" s="512"/>
      <c r="I26" s="511"/>
      <c r="J26" s="512"/>
      <c r="K26" s="513"/>
      <c r="L26" s="511"/>
      <c r="M26" s="512"/>
      <c r="N26" s="511"/>
      <c r="O26" s="512"/>
      <c r="P26" s="524"/>
    </row>
    <row r="27" spans="1:16" ht="7.5" customHeight="1">
      <c r="A27" s="520"/>
      <c r="B27" s="514"/>
      <c r="C27" s="515"/>
      <c r="D27" s="514"/>
      <c r="E27" s="515"/>
      <c r="F27" s="434"/>
      <c r="G27" s="514"/>
      <c r="H27" s="515"/>
      <c r="I27" s="514"/>
      <c r="J27" s="515"/>
      <c r="K27" s="434"/>
      <c r="L27" s="514"/>
      <c r="M27" s="515"/>
      <c r="N27" s="514"/>
      <c r="O27" s="515"/>
      <c r="P27" s="524"/>
    </row>
    <row r="28" spans="1:16" s="254" customFormat="1">
      <c r="A28" s="525"/>
      <c r="B28" s="509"/>
      <c r="C28" s="510"/>
      <c r="D28" s="509"/>
      <c r="E28" s="510"/>
      <c r="F28" s="510"/>
      <c r="G28" s="509"/>
      <c r="H28" s="510"/>
      <c r="I28" s="509"/>
      <c r="J28" s="510"/>
      <c r="K28" s="510"/>
      <c r="L28" s="509"/>
      <c r="M28" s="510"/>
      <c r="N28" s="509"/>
      <c r="O28" s="510"/>
      <c r="P28" s="526"/>
    </row>
    <row r="29" spans="1:16" ht="24" customHeight="1">
      <c r="A29" s="520"/>
      <c r="B29" s="511"/>
      <c r="C29" s="512"/>
      <c r="D29" s="511"/>
      <c r="E29" s="512"/>
      <c r="F29" s="513"/>
      <c r="G29" s="511"/>
      <c r="H29" s="512"/>
      <c r="I29" s="511"/>
      <c r="J29" s="512"/>
      <c r="K29" s="513"/>
      <c r="L29" s="511"/>
      <c r="M29" s="512"/>
      <c r="N29" s="511"/>
      <c r="O29" s="512"/>
      <c r="P29" s="524"/>
    </row>
    <row r="30" spans="1:16" ht="7.5" customHeight="1">
      <c r="A30" s="520"/>
      <c r="B30" s="514"/>
      <c r="C30" s="515"/>
      <c r="D30" s="514"/>
      <c r="E30" s="515"/>
      <c r="F30" s="434"/>
      <c r="G30" s="514"/>
      <c r="H30" s="515"/>
      <c r="I30" s="514"/>
      <c r="J30" s="515"/>
      <c r="K30" s="434"/>
      <c r="L30" s="514"/>
      <c r="M30" s="515"/>
      <c r="N30" s="514"/>
      <c r="O30" s="515"/>
      <c r="P30" s="524"/>
    </row>
    <row r="31" spans="1:16" s="254" customFormat="1">
      <c r="A31" s="525"/>
      <c r="B31" s="509"/>
      <c r="C31" s="510"/>
      <c r="D31" s="509"/>
      <c r="E31" s="510"/>
      <c r="F31" s="510"/>
      <c r="G31" s="509"/>
      <c r="H31" s="510"/>
      <c r="I31" s="509"/>
      <c r="J31" s="510"/>
      <c r="K31" s="510"/>
      <c r="L31" s="509"/>
      <c r="M31" s="510"/>
      <c r="N31" s="509"/>
      <c r="O31" s="510"/>
      <c r="P31" s="526"/>
    </row>
    <row r="32" spans="1:16" ht="24" customHeight="1">
      <c r="A32" s="520"/>
      <c r="B32" s="511"/>
      <c r="C32" s="512"/>
      <c r="D32" s="511"/>
      <c r="E32" s="512"/>
      <c r="F32" s="513"/>
      <c r="G32" s="511"/>
      <c r="H32" s="512"/>
      <c r="I32" s="511"/>
      <c r="J32" s="512"/>
      <c r="K32" s="513"/>
      <c r="L32" s="511"/>
      <c r="M32" s="512"/>
      <c r="N32" s="511"/>
      <c r="O32" s="512"/>
      <c r="P32" s="524"/>
    </row>
    <row r="33" spans="1:16" ht="7.5" customHeight="1">
      <c r="A33" s="520"/>
      <c r="B33" s="514"/>
      <c r="C33" s="515"/>
      <c r="D33" s="514"/>
      <c r="E33" s="515"/>
      <c r="F33" s="434"/>
      <c r="G33" s="514"/>
      <c r="H33" s="515"/>
      <c r="I33" s="514"/>
      <c r="J33" s="515"/>
      <c r="K33" s="434"/>
      <c r="L33" s="514"/>
      <c r="M33" s="515"/>
      <c r="N33" s="514"/>
      <c r="O33" s="515"/>
      <c r="P33" s="524"/>
    </row>
    <row r="34" spans="1:16" s="254" customFormat="1">
      <c r="A34" s="525"/>
      <c r="B34" s="509"/>
      <c r="C34" s="510"/>
      <c r="D34" s="509"/>
      <c r="E34" s="510"/>
      <c r="F34" s="510"/>
      <c r="G34" s="509"/>
      <c r="H34" s="510"/>
      <c r="I34" s="509"/>
      <c r="J34" s="510"/>
      <c r="K34" s="510"/>
      <c r="L34" s="509"/>
      <c r="M34" s="510"/>
      <c r="N34" s="509"/>
      <c r="O34" s="510"/>
      <c r="P34" s="526"/>
    </row>
    <row r="35" spans="1:16" ht="24" customHeight="1">
      <c r="A35" s="520"/>
      <c r="B35" s="511"/>
      <c r="C35" s="512"/>
      <c r="D35" s="511"/>
      <c r="E35" s="512"/>
      <c r="F35" s="513"/>
      <c r="G35" s="511"/>
      <c r="H35" s="512"/>
      <c r="I35" s="511"/>
      <c r="J35" s="512"/>
      <c r="K35" s="513"/>
      <c r="L35" s="511"/>
      <c r="M35" s="512"/>
      <c r="N35" s="511"/>
      <c r="O35" s="512"/>
      <c r="P35" s="524"/>
    </row>
    <row r="36" spans="1:16" ht="7.5" customHeight="1">
      <c r="A36" s="520"/>
      <c r="B36" s="514"/>
      <c r="C36" s="515"/>
      <c r="D36" s="514"/>
      <c r="E36" s="515"/>
      <c r="F36" s="434"/>
      <c r="G36" s="514"/>
      <c r="H36" s="515"/>
      <c r="I36" s="514"/>
      <c r="J36" s="515"/>
      <c r="K36" s="434"/>
      <c r="L36" s="514"/>
      <c r="M36" s="515"/>
      <c r="N36" s="514"/>
      <c r="O36" s="515"/>
      <c r="P36" s="524"/>
    </row>
    <row r="37" spans="1:16" s="254" customFormat="1">
      <c r="A37" s="525"/>
      <c r="B37" s="509"/>
      <c r="C37" s="510"/>
      <c r="D37" s="509"/>
      <c r="E37" s="510"/>
      <c r="F37" s="510"/>
      <c r="G37" s="509"/>
      <c r="H37" s="510"/>
      <c r="I37" s="509"/>
      <c r="J37" s="510"/>
      <c r="K37" s="510"/>
      <c r="L37" s="509"/>
      <c r="M37" s="510"/>
      <c r="N37" s="509"/>
      <c r="O37" s="510"/>
      <c r="P37" s="526"/>
    </row>
    <row r="38" spans="1:16" ht="24" customHeight="1">
      <c r="A38" s="520"/>
      <c r="B38" s="511"/>
      <c r="C38" s="512"/>
      <c r="D38" s="511"/>
      <c r="E38" s="512"/>
      <c r="F38" s="513"/>
      <c r="G38" s="511"/>
      <c r="H38" s="512"/>
      <c r="I38" s="511"/>
      <c r="J38" s="512"/>
      <c r="K38" s="513"/>
      <c r="L38" s="511"/>
      <c r="M38" s="512"/>
      <c r="N38" s="511"/>
      <c r="O38" s="512"/>
      <c r="P38" s="524"/>
    </row>
    <row r="39" spans="1:16" ht="7.5" customHeight="1">
      <c r="A39" s="520"/>
      <c r="B39" s="514"/>
      <c r="C39" s="515"/>
      <c r="D39" s="514"/>
      <c r="E39" s="515"/>
      <c r="F39" s="434"/>
      <c r="G39" s="514"/>
      <c r="H39" s="515"/>
      <c r="I39" s="514"/>
      <c r="J39" s="515"/>
      <c r="K39" s="434"/>
      <c r="L39" s="514"/>
      <c r="M39" s="515"/>
      <c r="N39" s="514"/>
      <c r="O39" s="515"/>
      <c r="P39" s="524"/>
    </row>
    <row r="40" spans="1:16" s="254" customFormat="1">
      <c r="A40" s="525"/>
      <c r="B40" s="509"/>
      <c r="C40" s="510"/>
      <c r="D40" s="509"/>
      <c r="E40" s="510"/>
      <c r="F40" s="510"/>
      <c r="G40" s="509"/>
      <c r="H40" s="510"/>
      <c r="I40" s="509"/>
      <c r="J40" s="510"/>
      <c r="K40" s="510"/>
      <c r="L40" s="509"/>
      <c r="M40" s="510"/>
      <c r="N40" s="509"/>
      <c r="O40" s="510"/>
      <c r="P40" s="526"/>
    </row>
    <row r="41" spans="1:16" ht="24" customHeight="1">
      <c r="A41" s="520"/>
      <c r="B41" s="511"/>
      <c r="C41" s="512"/>
      <c r="D41" s="511"/>
      <c r="E41" s="512"/>
      <c r="F41" s="513"/>
      <c r="G41" s="511"/>
      <c r="H41" s="512"/>
      <c r="I41" s="511"/>
      <c r="J41" s="512"/>
      <c r="K41" s="513"/>
      <c r="L41" s="511"/>
      <c r="M41" s="512"/>
      <c r="N41" s="511"/>
      <c r="O41" s="512"/>
      <c r="P41" s="524"/>
    </row>
    <row r="42" spans="1:16">
      <c r="A42" s="520"/>
      <c r="B42" s="435"/>
      <c r="C42" s="434"/>
      <c r="D42" s="435"/>
      <c r="E42" s="434"/>
      <c r="F42" s="434"/>
      <c r="G42" s="435"/>
      <c r="H42" s="434"/>
      <c r="I42" s="435"/>
      <c r="J42" s="434"/>
      <c r="K42" s="434"/>
      <c r="L42" s="435"/>
      <c r="M42" s="434"/>
      <c r="N42" s="435"/>
      <c r="O42" s="434"/>
      <c r="P42" s="524"/>
    </row>
    <row r="43" spans="1:16" ht="8.5" customHeight="1" thickBot="1">
      <c r="A43" s="527"/>
      <c r="B43" s="528"/>
      <c r="C43" s="529"/>
      <c r="D43" s="528"/>
      <c r="E43" s="529"/>
      <c r="F43" s="529"/>
      <c r="G43" s="528"/>
      <c r="H43" s="529"/>
      <c r="I43" s="528"/>
      <c r="J43" s="529"/>
      <c r="K43" s="529"/>
      <c r="L43" s="528"/>
      <c r="M43" s="529"/>
      <c r="N43" s="528"/>
      <c r="O43" s="529"/>
      <c r="P43" s="530"/>
    </row>
    <row r="44" spans="1:16" ht="18.5" thickTop="1">
      <c r="A44" s="15"/>
      <c r="B44" s="93"/>
      <c r="C44" s="15"/>
      <c r="D44" s="93"/>
      <c r="E44" s="15"/>
      <c r="F44" s="15"/>
      <c r="G44" s="93"/>
      <c r="H44" s="15"/>
      <c r="I44" s="93"/>
      <c r="J44" s="15"/>
      <c r="K44" s="15"/>
      <c r="L44" s="93"/>
      <c r="M44" s="15"/>
      <c r="N44" s="93"/>
      <c r="O44" s="15"/>
      <c r="P44" s="15"/>
    </row>
    <row r="45" spans="1:16" ht="18.5" thickBot="1"/>
    <row r="46" spans="1:16" ht="18.5" thickTop="1">
      <c r="A46" s="234" t="s">
        <v>395</v>
      </c>
      <c r="B46" s="242"/>
      <c r="C46" s="215"/>
      <c r="D46" s="242"/>
      <c r="E46" s="215"/>
      <c r="F46" s="215"/>
      <c r="G46" s="242"/>
      <c r="H46" s="215"/>
      <c r="I46" s="242"/>
      <c r="J46" s="215"/>
      <c r="K46" s="215"/>
      <c r="L46" s="242"/>
      <c r="M46" s="215"/>
      <c r="N46" s="242"/>
      <c r="O46" s="215"/>
      <c r="P46" s="216"/>
    </row>
    <row r="47" spans="1:16" ht="7.5" customHeight="1">
      <c r="A47" s="217"/>
      <c r="B47" s="93"/>
      <c r="C47" s="15"/>
      <c r="G47" s="93"/>
      <c r="H47" s="15"/>
      <c r="M47" s="93"/>
      <c r="N47" s="93"/>
      <c r="O47" s="93"/>
      <c r="P47" s="218"/>
    </row>
    <row r="48" spans="1:16" s="257" customFormat="1">
      <c r="A48" s="255"/>
      <c r="B48" s="253"/>
      <c r="C48" s="116" t="str">
        <f>IF(TRIM(O40)&lt;&gt;"",O40,"")</f>
        <v/>
      </c>
      <c r="D48" s="253"/>
      <c r="E48" s="116" t="str">
        <f>IF(TRIM(M40)&lt;&gt;"",M40,"")</f>
        <v/>
      </c>
      <c r="F48" s="116"/>
      <c r="G48" s="253"/>
      <c r="H48" s="116" t="str">
        <f>IF(TRIM(J40)&lt;&gt;"",J40,"")</f>
        <v/>
      </c>
      <c r="I48" s="253"/>
      <c r="J48" s="116" t="str">
        <f>IF(TRIM(H40)&lt;&gt;"",H40,"")</f>
        <v/>
      </c>
      <c r="K48" s="116"/>
      <c r="L48" s="253"/>
      <c r="M48" s="116" t="str">
        <f>IF(TRIM(E40)&lt;&gt;"",E40,"")</f>
        <v/>
      </c>
      <c r="N48" s="253"/>
      <c r="O48" s="116" t="str">
        <f>IF(TRIM(C40)&lt;&gt;"",C40,"")</f>
        <v/>
      </c>
      <c r="P48" s="256"/>
    </row>
    <row r="49" spans="1:16" ht="24" customHeight="1">
      <c r="A49" s="217"/>
      <c r="B49" s="244" t="str">
        <f>IF(TRIM(N41)&lt;&gt;"",N41,"")</f>
        <v/>
      </c>
      <c r="C49" s="245" t="str">
        <f>IF(TRIM(O41)&lt;&gt;"",O41,"")</f>
        <v/>
      </c>
      <c r="D49" s="244" t="str">
        <f>IF(TRIM(L41)&lt;&gt;"",L41,"")</f>
        <v/>
      </c>
      <c r="E49" s="245" t="str">
        <f>IF(TRIM(M41)&lt;&gt;"",M41,"")</f>
        <v/>
      </c>
      <c r="F49" s="246"/>
      <c r="G49" s="244" t="str">
        <f>IF(TRIM(I41)&lt;&gt;"",I41,"")</f>
        <v/>
      </c>
      <c r="H49" s="245" t="str">
        <f>IF(TRIM(J41)&lt;&gt;"",J41,"")</f>
        <v/>
      </c>
      <c r="I49" s="244" t="str">
        <f>IF(TRIM(G41)&lt;&gt;"",G41,"")</f>
        <v/>
      </c>
      <c r="J49" s="245" t="str">
        <f>IF(TRIM(H41)&lt;&gt;"",H41,"")</f>
        <v/>
      </c>
      <c r="K49" s="246"/>
      <c r="L49" s="244" t="str">
        <f>IF(TRIM(D41)&lt;&gt;"",D41,"")</f>
        <v/>
      </c>
      <c r="M49" s="245" t="str">
        <f>IF(TRIM(E41)&lt;&gt;"",E41,"")</f>
        <v/>
      </c>
      <c r="N49" s="244" t="str">
        <f>IF(TRIM(B41)&lt;&gt;"",B41,"")</f>
        <v/>
      </c>
      <c r="O49" s="245" t="str">
        <f>IF(TRIM(C41)&lt;&gt;"",C41,"")</f>
        <v/>
      </c>
      <c r="P49" s="218"/>
    </row>
    <row r="50" spans="1:16" ht="7.5" customHeight="1">
      <c r="A50" s="217"/>
      <c r="B50" s="118"/>
      <c r="C50" s="116"/>
      <c r="D50" s="118"/>
      <c r="E50" s="116"/>
      <c r="F50" s="15"/>
      <c r="G50" s="118"/>
      <c r="H50" s="116"/>
      <c r="I50" s="118"/>
      <c r="J50" s="116"/>
      <c r="K50" s="15"/>
      <c r="L50" s="118"/>
      <c r="M50" s="116"/>
      <c r="N50" s="118"/>
      <c r="O50" s="116"/>
      <c r="P50" s="218"/>
    </row>
    <row r="51" spans="1:16" s="257" customFormat="1">
      <c r="A51" s="255"/>
      <c r="B51" s="253"/>
      <c r="C51" s="116" t="str">
        <f>IF(TRIM(O37)&lt;&gt;"",O37,"")</f>
        <v/>
      </c>
      <c r="D51" s="253"/>
      <c r="E51" s="116" t="str">
        <f>IF(TRIM(M37)&lt;&gt;"",M37,"")</f>
        <v/>
      </c>
      <c r="F51" s="116"/>
      <c r="G51" s="253"/>
      <c r="H51" s="116" t="str">
        <f>IF(TRIM(J37)&lt;&gt;"",J37,"")</f>
        <v/>
      </c>
      <c r="I51" s="253"/>
      <c r="J51" s="116" t="str">
        <f>IF(TRIM(H37)&lt;&gt;"",H37,"")</f>
        <v/>
      </c>
      <c r="K51" s="116"/>
      <c r="L51" s="253"/>
      <c r="M51" s="116" t="str">
        <f>IF(TRIM(E37)&lt;&gt;"",E37,"")</f>
        <v/>
      </c>
      <c r="N51" s="253"/>
      <c r="O51" s="116" t="str">
        <f>IF(TRIM(C37)&lt;&gt;"",C37,"")</f>
        <v/>
      </c>
      <c r="P51" s="256"/>
    </row>
    <row r="52" spans="1:16" ht="24" customHeight="1">
      <c r="A52" s="217"/>
      <c r="B52" s="244" t="str">
        <f>IF(TRIM(N38)&lt;&gt;"",N38,"")</f>
        <v/>
      </c>
      <c r="C52" s="245" t="str">
        <f>IF(TRIM(O38)&lt;&gt;"",O38,"")</f>
        <v/>
      </c>
      <c r="D52" s="244" t="str">
        <f>IF(TRIM(L38)&lt;&gt;"",L38,"")</f>
        <v/>
      </c>
      <c r="E52" s="245" t="str">
        <f>IF(TRIM(M38)&lt;&gt;"",M38,"")</f>
        <v/>
      </c>
      <c r="F52" s="246"/>
      <c r="G52" s="244" t="str">
        <f>IF(TRIM(I38)&lt;&gt;"",I38,"")</f>
        <v/>
      </c>
      <c r="H52" s="245" t="str">
        <f>IF(TRIM(J38)&lt;&gt;"",J38,"")</f>
        <v/>
      </c>
      <c r="I52" s="244" t="str">
        <f>IF(TRIM(G38)&lt;&gt;"",G38,"")</f>
        <v/>
      </c>
      <c r="J52" s="245" t="str">
        <f>IF(TRIM(H38)&lt;&gt;"",H38,"")</f>
        <v/>
      </c>
      <c r="K52" s="246"/>
      <c r="L52" s="244" t="str">
        <f>IF(TRIM(D38)&lt;&gt;"",D38,"")</f>
        <v/>
      </c>
      <c r="M52" s="245" t="str">
        <f>IF(TRIM(E38)&lt;&gt;"",E38,"")</f>
        <v/>
      </c>
      <c r="N52" s="244" t="str">
        <f>IF(TRIM(B38)&lt;&gt;"",B38,"")</f>
        <v/>
      </c>
      <c r="O52" s="245" t="str">
        <f>IF(TRIM(C38)&lt;&gt;"",C38,"")</f>
        <v/>
      </c>
      <c r="P52" s="218"/>
    </row>
    <row r="53" spans="1:16" ht="7.5" customHeight="1">
      <c r="A53" s="217"/>
      <c r="B53" s="118"/>
      <c r="C53" s="116"/>
      <c r="D53" s="118"/>
      <c r="E53" s="116"/>
      <c r="F53" s="15"/>
      <c r="G53" s="118"/>
      <c r="H53" s="116"/>
      <c r="I53" s="118"/>
      <c r="J53" s="116"/>
      <c r="K53" s="15"/>
      <c r="L53" s="118"/>
      <c r="M53" s="116"/>
      <c r="N53" s="118"/>
      <c r="O53" s="116"/>
      <c r="P53" s="218"/>
    </row>
    <row r="54" spans="1:16" s="257" customFormat="1">
      <c r="A54" s="255"/>
      <c r="B54" s="253"/>
      <c r="C54" s="116" t="str">
        <f>IF(TRIM(O34)&lt;&gt;"",O34,"")</f>
        <v/>
      </c>
      <c r="D54" s="253"/>
      <c r="E54" s="116" t="str">
        <f>IF(TRIM(M34)&lt;&gt;"",M34,"")</f>
        <v/>
      </c>
      <c r="F54" s="116"/>
      <c r="G54" s="253"/>
      <c r="H54" s="116" t="str">
        <f>IF(TRIM(J34)&lt;&gt;"",J34,"")</f>
        <v/>
      </c>
      <c r="I54" s="253"/>
      <c r="J54" s="116" t="str">
        <f>IF(TRIM(H34)&lt;&gt;"",H34,"")</f>
        <v/>
      </c>
      <c r="K54" s="116"/>
      <c r="L54" s="253"/>
      <c r="M54" s="116" t="str">
        <f>IF(TRIM(E34)&lt;&gt;"",E34,"")</f>
        <v/>
      </c>
      <c r="N54" s="253"/>
      <c r="O54" s="116" t="str">
        <f>IF(TRIM(C34)&lt;&gt;"",C34,"")</f>
        <v/>
      </c>
      <c r="P54" s="256"/>
    </row>
    <row r="55" spans="1:16" ht="24" customHeight="1">
      <c r="A55" s="217"/>
      <c r="B55" s="244" t="str">
        <f>IF(TRIM(N35)&lt;&gt;"",N35,"")</f>
        <v/>
      </c>
      <c r="C55" s="245" t="str">
        <f>IF(TRIM(O35)&lt;&gt;"",O35,"")</f>
        <v/>
      </c>
      <c r="D55" s="244" t="str">
        <f>IF(TRIM(L35)&lt;&gt;"",L35,"")</f>
        <v/>
      </c>
      <c r="E55" s="245" t="str">
        <f>IF(TRIM(M35)&lt;&gt;"",M35,"")</f>
        <v/>
      </c>
      <c r="F55" s="246"/>
      <c r="G55" s="244" t="str">
        <f>IF(TRIM(I35)&lt;&gt;"",I35,"")</f>
        <v/>
      </c>
      <c r="H55" s="245" t="str">
        <f>IF(TRIM(J35)&lt;&gt;"",J35,"")</f>
        <v/>
      </c>
      <c r="I55" s="244" t="str">
        <f>IF(TRIM(G35)&lt;&gt;"",G35,"")</f>
        <v/>
      </c>
      <c r="J55" s="245" t="str">
        <f>IF(TRIM(H35)&lt;&gt;"",H35,"")</f>
        <v/>
      </c>
      <c r="K55" s="246"/>
      <c r="L55" s="244" t="str">
        <f>IF(TRIM(D35)&lt;&gt;"",D35,"")</f>
        <v/>
      </c>
      <c r="M55" s="245" t="str">
        <f>IF(TRIM(E35)&lt;&gt;"",E35,"")</f>
        <v/>
      </c>
      <c r="N55" s="244" t="str">
        <f>IF(TRIM(B35)&lt;&gt;"",B35,"")</f>
        <v/>
      </c>
      <c r="O55" s="245" t="str">
        <f>IF(TRIM(C35)&lt;&gt;"",C35,"")</f>
        <v/>
      </c>
      <c r="P55" s="218"/>
    </row>
    <row r="56" spans="1:16" ht="7.5" customHeight="1">
      <c r="A56" s="217"/>
      <c r="B56" s="118"/>
      <c r="C56" s="116"/>
      <c r="D56" s="118"/>
      <c r="E56" s="116"/>
      <c r="F56" s="15"/>
      <c r="G56" s="118"/>
      <c r="H56" s="116"/>
      <c r="I56" s="118"/>
      <c r="J56" s="116"/>
      <c r="K56" s="15"/>
      <c r="L56" s="118"/>
      <c r="M56" s="116"/>
      <c r="N56" s="118"/>
      <c r="O56" s="116"/>
      <c r="P56" s="218"/>
    </row>
    <row r="57" spans="1:16" s="257" customFormat="1">
      <c r="A57" s="255"/>
      <c r="B57" s="253"/>
      <c r="C57" s="116" t="str">
        <f>IF(TRIM(O31)&lt;&gt;"",O31,"")</f>
        <v/>
      </c>
      <c r="D57" s="253"/>
      <c r="E57" s="116" t="str">
        <f>IF(TRIM(M31)&lt;&gt;"",M31,"")</f>
        <v/>
      </c>
      <c r="F57" s="116"/>
      <c r="G57" s="253"/>
      <c r="H57" s="116" t="str">
        <f>IF(TRIM(J31)&lt;&gt;"",J31,"")</f>
        <v/>
      </c>
      <c r="I57" s="253"/>
      <c r="J57" s="116" t="str">
        <f>IF(TRIM(H31)&lt;&gt;"",H31,"")</f>
        <v/>
      </c>
      <c r="K57" s="116"/>
      <c r="L57" s="253"/>
      <c r="M57" s="116" t="str">
        <f>IF(TRIM(E31)&lt;&gt;"",E31,"")</f>
        <v/>
      </c>
      <c r="N57" s="253"/>
      <c r="O57" s="116" t="str">
        <f>IF(TRIM(C31)&lt;&gt;"",C31,"")</f>
        <v/>
      </c>
      <c r="P57" s="256"/>
    </row>
    <row r="58" spans="1:16" ht="24" customHeight="1">
      <c r="A58" s="217"/>
      <c r="B58" s="244" t="str">
        <f>IF(TRIM(N32)&lt;&gt;"",N32,"")</f>
        <v/>
      </c>
      <c r="C58" s="245" t="str">
        <f>IF(TRIM(O32)&lt;&gt;"",O32,"")</f>
        <v/>
      </c>
      <c r="D58" s="244" t="str">
        <f>IF(TRIM(L32)&lt;&gt;"",L32,"")</f>
        <v/>
      </c>
      <c r="E58" s="245" t="str">
        <f>IF(TRIM(M32)&lt;&gt;"",M32,"")</f>
        <v/>
      </c>
      <c r="F58" s="246"/>
      <c r="G58" s="244" t="str">
        <f>IF(TRIM(I32)&lt;&gt;"",I32,"")</f>
        <v/>
      </c>
      <c r="H58" s="245" t="str">
        <f>IF(TRIM(J32)&lt;&gt;"",J32,"")</f>
        <v/>
      </c>
      <c r="I58" s="244" t="str">
        <f>IF(TRIM(G32)&lt;&gt;"",G32,"")</f>
        <v/>
      </c>
      <c r="J58" s="245" t="str">
        <f>IF(TRIM(H32)&lt;&gt;"",H32,"")</f>
        <v/>
      </c>
      <c r="K58" s="246"/>
      <c r="L58" s="244" t="str">
        <f>IF(TRIM(D32)&lt;&gt;"",D32,"")</f>
        <v/>
      </c>
      <c r="M58" s="245" t="str">
        <f>IF(TRIM(E32)&lt;&gt;"",E32,"")</f>
        <v/>
      </c>
      <c r="N58" s="244" t="str">
        <f>IF(TRIM(B32)&lt;&gt;"",B32,"")</f>
        <v/>
      </c>
      <c r="O58" s="245" t="str">
        <f>IF(TRIM(C32)&lt;&gt;"",C32,"")</f>
        <v/>
      </c>
      <c r="P58" s="218"/>
    </row>
    <row r="59" spans="1:16" ht="7.5" customHeight="1">
      <c r="A59" s="217"/>
      <c r="B59" s="118"/>
      <c r="C59" s="116"/>
      <c r="D59" s="118"/>
      <c r="E59" s="116"/>
      <c r="F59" s="15"/>
      <c r="G59" s="118"/>
      <c r="H59" s="116"/>
      <c r="I59" s="118"/>
      <c r="J59" s="116"/>
      <c r="K59" s="15"/>
      <c r="L59" s="118"/>
      <c r="M59" s="116"/>
      <c r="N59" s="118"/>
      <c r="O59" s="116"/>
      <c r="P59" s="218"/>
    </row>
    <row r="60" spans="1:16" s="257" customFormat="1">
      <c r="A60" s="255"/>
      <c r="B60" s="253"/>
      <c r="C60" s="116" t="str">
        <f>IF(TRIM(O28)&lt;&gt;"",O28,"")</f>
        <v/>
      </c>
      <c r="D60" s="253"/>
      <c r="E60" s="116" t="str">
        <f>IF(TRIM(M28)&lt;&gt;"",M28,"")</f>
        <v/>
      </c>
      <c r="F60" s="116"/>
      <c r="G60" s="253"/>
      <c r="H60" s="116" t="str">
        <f>IF(TRIM(J28)&lt;&gt;"",J28,"")</f>
        <v/>
      </c>
      <c r="I60" s="253"/>
      <c r="J60" s="116" t="str">
        <f>IF(TRIM(H28)&lt;&gt;"",H28,"")</f>
        <v/>
      </c>
      <c r="K60" s="116"/>
      <c r="L60" s="253"/>
      <c r="M60" s="116" t="str">
        <f>IF(TRIM(E28)&lt;&gt;"",E28,"")</f>
        <v/>
      </c>
      <c r="N60" s="253"/>
      <c r="O60" s="116" t="str">
        <f>IF(TRIM(C28)&lt;&gt;"",C28,"")</f>
        <v/>
      </c>
      <c r="P60" s="256"/>
    </row>
    <row r="61" spans="1:16" ht="24" customHeight="1">
      <c r="A61" s="217"/>
      <c r="B61" s="244" t="str">
        <f>IF(TRIM(N29)&lt;&gt;"",N29,"")</f>
        <v/>
      </c>
      <c r="C61" s="245" t="str">
        <f>IF(TRIM(O29)&lt;&gt;"",O29,"")</f>
        <v/>
      </c>
      <c r="D61" s="244" t="str">
        <f>IF(TRIM(L29)&lt;&gt;"",L29,"")</f>
        <v/>
      </c>
      <c r="E61" s="245" t="str">
        <f>IF(TRIM(M29)&lt;&gt;"",M29,"")</f>
        <v/>
      </c>
      <c r="F61" s="246"/>
      <c r="G61" s="244" t="str">
        <f>IF(TRIM(I29)&lt;&gt;"",I29,"")</f>
        <v/>
      </c>
      <c r="H61" s="245" t="str">
        <f>IF(TRIM(J29)&lt;&gt;"",J29,"")</f>
        <v/>
      </c>
      <c r="I61" s="244" t="str">
        <f>IF(TRIM(G29)&lt;&gt;"",G29,"")</f>
        <v/>
      </c>
      <c r="J61" s="245" t="str">
        <f>IF(TRIM(H29)&lt;&gt;"",H29,"")</f>
        <v/>
      </c>
      <c r="K61" s="246"/>
      <c r="L61" s="244" t="str">
        <f>IF(TRIM(D29)&lt;&gt;"",D29,"")</f>
        <v/>
      </c>
      <c r="M61" s="245" t="str">
        <f>IF(TRIM(E29)&lt;&gt;"",E29,"")</f>
        <v/>
      </c>
      <c r="N61" s="244" t="str">
        <f>IF(TRIM(B29)&lt;&gt;"",B29,"")</f>
        <v/>
      </c>
      <c r="O61" s="245" t="str">
        <f>IF(TRIM(C29)&lt;&gt;"",C29,"")</f>
        <v/>
      </c>
      <c r="P61" s="218"/>
    </row>
    <row r="62" spans="1:16" ht="7.5" customHeight="1">
      <c r="A62" s="217"/>
      <c r="B62" s="118"/>
      <c r="C62" s="116"/>
      <c r="D62" s="118"/>
      <c r="E62" s="116"/>
      <c r="F62" s="15"/>
      <c r="G62" s="118"/>
      <c r="H62" s="116"/>
      <c r="I62" s="118"/>
      <c r="J62" s="116"/>
      <c r="K62" s="15"/>
      <c r="L62" s="118"/>
      <c r="M62" s="116"/>
      <c r="N62" s="118"/>
      <c r="O62" s="116"/>
      <c r="P62" s="218"/>
    </row>
    <row r="63" spans="1:16" s="257" customFormat="1">
      <c r="A63" s="255"/>
      <c r="B63" s="253"/>
      <c r="C63" s="116" t="str">
        <f>IF(TRIM(O25)&lt;&gt;"",O25,"")</f>
        <v/>
      </c>
      <c r="D63" s="253"/>
      <c r="E63" s="116" t="str">
        <f>IF(TRIM(M25)&lt;&gt;"",M25,"")</f>
        <v/>
      </c>
      <c r="F63" s="116"/>
      <c r="G63" s="253"/>
      <c r="H63" s="116" t="str">
        <f>IF(TRIM(J25)&lt;&gt;"",J25,"")</f>
        <v/>
      </c>
      <c r="I63" s="253"/>
      <c r="J63" s="116" t="str">
        <f>IF(TRIM(H25)&lt;&gt;"",H25,"")</f>
        <v/>
      </c>
      <c r="K63" s="116"/>
      <c r="L63" s="253"/>
      <c r="M63" s="116" t="str">
        <f>IF(TRIM(E25)&lt;&gt;"",E25,"")</f>
        <v/>
      </c>
      <c r="N63" s="253"/>
      <c r="O63" s="116" t="str">
        <f>IF(TRIM(C25)&lt;&gt;"",C25,"")</f>
        <v/>
      </c>
      <c r="P63" s="256"/>
    </row>
    <row r="64" spans="1:16" ht="24" customHeight="1">
      <c r="A64" s="217"/>
      <c r="B64" s="244" t="str">
        <f>IF(TRIM(N26)&lt;&gt;"",N26,"")</f>
        <v/>
      </c>
      <c r="C64" s="245" t="str">
        <f>IF(TRIM(O26)&lt;&gt;"",O26,"")</f>
        <v/>
      </c>
      <c r="D64" s="244" t="str">
        <f>IF(TRIM(L26)&lt;&gt;"",L26,"")</f>
        <v/>
      </c>
      <c r="E64" s="245" t="str">
        <f>IF(TRIM(M26)&lt;&gt;"",M26,"")</f>
        <v/>
      </c>
      <c r="F64" s="246"/>
      <c r="G64" s="244" t="str">
        <f>IF(TRIM(I26)&lt;&gt;"",I26,"")</f>
        <v/>
      </c>
      <c r="H64" s="245" t="str">
        <f>IF(TRIM(J26)&lt;&gt;"",J26,"")</f>
        <v/>
      </c>
      <c r="I64" s="244" t="str">
        <f>IF(TRIM(G26)&lt;&gt;"",G26,"")</f>
        <v/>
      </c>
      <c r="J64" s="245" t="str">
        <f>IF(TRIM(H26)&lt;&gt;"",H26,"")</f>
        <v/>
      </c>
      <c r="K64" s="246"/>
      <c r="L64" s="244" t="str">
        <f>IF(TRIM(D26)&lt;&gt;"",D26,"")</f>
        <v/>
      </c>
      <c r="M64" s="245" t="str">
        <f>IF(TRIM(E26)&lt;&gt;"",E26,"")</f>
        <v/>
      </c>
      <c r="N64" s="244" t="str">
        <f>IF(TRIM(B26)&lt;&gt;"",B26,"")</f>
        <v/>
      </c>
      <c r="O64" s="245" t="str">
        <f>IF(TRIM(C26)&lt;&gt;"",C26,"")</f>
        <v/>
      </c>
      <c r="P64" s="218"/>
    </row>
    <row r="65" spans="1:16" ht="7.5" customHeight="1">
      <c r="A65" s="217"/>
      <c r="B65" s="118"/>
      <c r="C65" s="116"/>
      <c r="D65" s="118"/>
      <c r="E65" s="116"/>
      <c r="F65" s="15"/>
      <c r="G65" s="118"/>
      <c r="H65" s="116"/>
      <c r="I65" s="118"/>
      <c r="J65" s="116"/>
      <c r="K65" s="15"/>
      <c r="L65" s="118"/>
      <c r="M65" s="116"/>
      <c r="N65" s="118"/>
      <c r="O65" s="116"/>
      <c r="P65" s="218"/>
    </row>
    <row r="66" spans="1:16" s="257" customFormat="1">
      <c r="A66" s="255"/>
      <c r="B66" s="253"/>
      <c r="C66" s="116" t="str">
        <f>IF(TRIM(O22)&lt;&gt;"",O22,"")</f>
        <v/>
      </c>
      <c r="D66" s="253"/>
      <c r="E66" s="116" t="str">
        <f>IF(TRIM(M22)&lt;&gt;"",M22,"")</f>
        <v/>
      </c>
      <c r="F66" s="116"/>
      <c r="G66" s="253"/>
      <c r="H66" s="116" t="str">
        <f>IF(TRIM(J22)&lt;&gt;"",J22,"")</f>
        <v/>
      </c>
      <c r="I66" s="253"/>
      <c r="J66" s="116" t="str">
        <f>IF(TRIM(H22)&lt;&gt;"",H22,"")</f>
        <v/>
      </c>
      <c r="K66" s="116"/>
      <c r="L66" s="253"/>
      <c r="M66" s="116" t="str">
        <f>IF(TRIM(E22)&lt;&gt;"",E22,"")</f>
        <v/>
      </c>
      <c r="N66" s="253"/>
      <c r="O66" s="116" t="str">
        <f>IF(TRIM(C22)&lt;&gt;"",C22,"")</f>
        <v/>
      </c>
      <c r="P66" s="256"/>
    </row>
    <row r="67" spans="1:16" ht="24" customHeight="1">
      <c r="A67" s="217"/>
      <c r="B67" s="244" t="str">
        <f>IF(TRIM(N23)&lt;&gt;"",N23,"")</f>
        <v/>
      </c>
      <c r="C67" s="245" t="str">
        <f>IF(TRIM(O23)&lt;&gt;"",O23,"")</f>
        <v/>
      </c>
      <c r="D67" s="244" t="str">
        <f>IF(TRIM(L23)&lt;&gt;"",L23,"")</f>
        <v/>
      </c>
      <c r="E67" s="245" t="str">
        <f>IF(TRIM(M23)&lt;&gt;"",M23,"")</f>
        <v/>
      </c>
      <c r="F67" s="246"/>
      <c r="G67" s="244" t="str">
        <f>IF(TRIM(I23)&lt;&gt;"",I23,"")</f>
        <v/>
      </c>
      <c r="H67" s="245" t="str">
        <f>IF(TRIM(J23)&lt;&gt;"",J23,"")</f>
        <v/>
      </c>
      <c r="I67" s="244" t="str">
        <f>IF(TRIM(G23)&lt;&gt;"",G23,"")</f>
        <v/>
      </c>
      <c r="J67" s="245" t="str">
        <f>IF(TRIM(H23)&lt;&gt;"",H23,"")</f>
        <v/>
      </c>
      <c r="K67" s="246"/>
      <c r="L67" s="244" t="str">
        <f>IF(TRIM(D23)&lt;&gt;"",D23,"")</f>
        <v/>
      </c>
      <c r="M67" s="245" t="str">
        <f>IF(TRIM(E23)&lt;&gt;"",E23,"")</f>
        <v/>
      </c>
      <c r="N67" s="244" t="str">
        <f>IF(TRIM(B23)&lt;&gt;"",B23,"")</f>
        <v/>
      </c>
      <c r="O67" s="245" t="str">
        <f>IF(TRIM(C23)&lt;&gt;"",C23,"")</f>
        <v/>
      </c>
      <c r="P67" s="218"/>
    </row>
    <row r="68" spans="1:16" ht="7.5" customHeight="1">
      <c r="A68" s="217"/>
      <c r="B68" s="118"/>
      <c r="C68" s="116"/>
      <c r="D68" s="118"/>
      <c r="E68" s="116"/>
      <c r="F68" s="15"/>
      <c r="G68" s="118"/>
      <c r="H68" s="116"/>
      <c r="I68" s="118"/>
      <c r="J68" s="116"/>
      <c r="K68" s="15"/>
      <c r="L68" s="118"/>
      <c r="M68" s="116"/>
      <c r="N68" s="118"/>
      <c r="O68" s="116"/>
      <c r="P68" s="218"/>
    </row>
    <row r="69" spans="1:16" s="257" customFormat="1">
      <c r="A69" s="255"/>
      <c r="B69" s="253"/>
      <c r="C69" s="116" t="str">
        <f>IF(TRIM(O19)&lt;&gt;"",O19,"")</f>
        <v/>
      </c>
      <c r="D69" s="253"/>
      <c r="E69" s="116" t="str">
        <f>IF(TRIM(M19)&lt;&gt;"",M19,"")</f>
        <v/>
      </c>
      <c r="F69" s="116"/>
      <c r="G69" s="253"/>
      <c r="H69" s="116" t="str">
        <f>IF(TRIM(J19)&lt;&gt;"",J19,"")</f>
        <v/>
      </c>
      <c r="I69" s="253"/>
      <c r="J69" s="116" t="str">
        <f>IF(TRIM(H19)&lt;&gt;"",H19,"")</f>
        <v/>
      </c>
      <c r="K69" s="116"/>
      <c r="L69" s="253"/>
      <c r="M69" s="116" t="str">
        <f>IF(TRIM(E19)&lt;&gt;"",E19,"")</f>
        <v/>
      </c>
      <c r="N69" s="253"/>
      <c r="O69" s="116" t="str">
        <f>IF(TRIM(C19)&lt;&gt;"",C19,"")</f>
        <v/>
      </c>
      <c r="P69" s="256"/>
    </row>
    <row r="70" spans="1:16" ht="24" customHeight="1">
      <c r="A70" s="217"/>
      <c r="B70" s="244" t="str">
        <f>IF(TRIM(N20)&lt;&gt;"",N20,"")</f>
        <v/>
      </c>
      <c r="C70" s="245" t="str">
        <f>IF(TRIM(O20)&lt;&gt;"",O20,"")</f>
        <v/>
      </c>
      <c r="D70" s="244" t="str">
        <f>IF(TRIM(L20)&lt;&gt;"",L20,"")</f>
        <v/>
      </c>
      <c r="E70" s="245" t="str">
        <f>IF(TRIM(M20)&lt;&gt;"",M20,"")</f>
        <v/>
      </c>
      <c r="F70" s="246"/>
      <c r="G70" s="244" t="str">
        <f>IF(TRIM(I20)&lt;&gt;"",I20,"")</f>
        <v/>
      </c>
      <c r="H70" s="245" t="str">
        <f>IF(TRIM(J20)&lt;&gt;"",J20,"")</f>
        <v/>
      </c>
      <c r="I70" s="244" t="str">
        <f>IF(TRIM(G20)&lt;&gt;"",G20,"")</f>
        <v/>
      </c>
      <c r="J70" s="245" t="str">
        <f>IF(TRIM(H20)&lt;&gt;"",H20,"")</f>
        <v/>
      </c>
      <c r="K70" s="246"/>
      <c r="L70" s="244" t="str">
        <f>IF(TRIM(D20)&lt;&gt;"",D20,"")</f>
        <v/>
      </c>
      <c r="M70" s="245" t="str">
        <f>IF(TRIM(E20)&lt;&gt;"",E20,"")</f>
        <v/>
      </c>
      <c r="N70" s="244" t="str">
        <f>IF(TRIM(B20)&lt;&gt;"",B20,"")</f>
        <v/>
      </c>
      <c r="O70" s="245" t="str">
        <f>IF(TRIM(C20)&lt;&gt;"",C20,"")</f>
        <v/>
      </c>
      <c r="P70" s="218"/>
    </row>
    <row r="71" spans="1:16">
      <c r="A71" s="217"/>
      <c r="B71" s="93"/>
      <c r="C71" s="15"/>
      <c r="D71" s="93"/>
      <c r="E71" s="15"/>
      <c r="F71" s="15"/>
      <c r="G71" s="93"/>
      <c r="H71" s="15"/>
      <c r="I71" s="93"/>
      <c r="J71" s="15"/>
      <c r="K71" s="15"/>
      <c r="L71" s="93"/>
      <c r="M71" s="15"/>
      <c r="N71" s="93"/>
      <c r="O71" s="15"/>
      <c r="P71" s="218"/>
    </row>
    <row r="72" spans="1:16" ht="20">
      <c r="A72" s="217"/>
      <c r="B72" s="93"/>
      <c r="C72" s="347" t="s">
        <v>351</v>
      </c>
      <c r="D72" s="348"/>
      <c r="E72" s="349"/>
      <c r="F72" s="15"/>
      <c r="G72" s="93"/>
      <c r="H72" s="15"/>
      <c r="I72" s="93"/>
      <c r="J72" s="15"/>
      <c r="K72" s="15"/>
      <c r="L72" s="93"/>
      <c r="M72" s="15"/>
      <c r="N72" s="93"/>
      <c r="O72" s="15"/>
      <c r="P72" s="218"/>
    </row>
    <row r="73" spans="1:16" ht="18.5" thickBot="1">
      <c r="A73" s="219"/>
      <c r="B73" s="243"/>
      <c r="C73" s="220"/>
      <c r="D73" s="243"/>
      <c r="E73" s="220"/>
      <c r="F73" s="220"/>
      <c r="G73" s="243"/>
      <c r="H73" s="220"/>
      <c r="I73" s="243"/>
      <c r="J73" s="220"/>
      <c r="K73" s="220"/>
      <c r="L73" s="243"/>
      <c r="M73" s="220"/>
      <c r="N73" s="243"/>
      <c r="O73" s="220"/>
      <c r="P73" s="221"/>
    </row>
    <row r="74" spans="1:16" ht="8.5" customHeight="1" thickTop="1"/>
  </sheetData>
  <sheetProtection algorithmName="SHA-512" hashValue="fq0B5HLw9ySFTS+eHoQLsqNbl5o2KYfSeERepytZmlL7Vx3d5Ut8xI5vLOXEXyqF2x3v3IB2DN5awlCcWifdMg==" saltValue="7p4t+HZSM8+I2oAYaJgMhw==" spinCount="100000" sheet="1" objects="1" scenarios="1"/>
  <mergeCells count="13">
    <mergeCell ref="A2:O2"/>
    <mergeCell ref="M17:O17"/>
    <mergeCell ref="C72:E72"/>
    <mergeCell ref="A4:B4"/>
    <mergeCell ref="A5:B5"/>
    <mergeCell ref="A6:B6"/>
    <mergeCell ref="A7:B7"/>
    <mergeCell ref="A8:B8"/>
    <mergeCell ref="C4:O4"/>
    <mergeCell ref="C5:O5"/>
    <mergeCell ref="C6:O6"/>
    <mergeCell ref="C7:O7"/>
    <mergeCell ref="C8:O8"/>
  </mergeCells>
  <phoneticPr fontId="3"/>
  <conditionalFormatting sqref="B40 D40 G40 I40 L40 N40 N37 L37 I37 G37 D37 B37 B34 D34 G34 I34 L34 N34 N31 L31 I31 G31 D31 B31 B28 D28 G28 I28 L28 N28 N25 L25 I25 G25 D25 B25 B22 D22 G22 I22 L22 N22 N19 L19 I19 G19 D19 B19">
    <cfRule type="cellIs" dxfId="12" priority="3" operator="equal">
      <formula>""</formula>
    </cfRule>
  </conditionalFormatting>
  <conditionalFormatting sqref="C19 E19 H19 J19 M19 O19 O22 M22 J22 H22 E22 C22 C25 E25 H25 J25 M25 O25 O28 M28 J28 H28 E28 C28 C31 E31 H31 J31 M31 O31 O34 M34 J34 H34 E34 C34 C37 E37 H37 J37 M37 O37 O40 M40 J40 H40 E40 C40">
    <cfRule type="expression" dxfId="11" priority="10">
      <formula>$O$14</formula>
    </cfRule>
  </conditionalFormatting>
  <dataValidations count="1">
    <dataValidation type="list" allowBlank="1" showInputMessage="1" showErrorMessage="1" sqref="O14" xr:uid="{AA505D9C-11FD-4800-810F-6D8CC9E8AE57}">
      <formula1>"TRUE,FALSE"</formula1>
    </dataValidation>
  </dataValidations>
  <printOptions horizontalCentered="1" verticalCentered="1"/>
  <pageMargins left="0.11811023622047245" right="0.11811023622047245" top="0.55118110236220474" bottom="0.55118110236220474" header="0.11811023622047245" footer="0.11811023622047245"/>
  <pageSetup paperSize="9" fitToHeight="0" orientation="landscape" r:id="rId1"/>
  <rowBreaks count="1" manualBreakCount="1">
    <brk id="44" max="15"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07635DD-07F2-4376-BA50-428808514D34}">
          <x14:formula1>
            <xm:f>'演習問題2(別紙).名簿'!$F$2:$I$2</xm:f>
          </x14:formula1>
          <xm:sqref>O13</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1A0E0C-F3E3-43DF-AB11-3606978093E6}">
  <sheetPr>
    <tabColor theme="0" tint="-0.34998626667073579"/>
  </sheetPr>
  <dimension ref="B2:J107"/>
  <sheetViews>
    <sheetView workbookViewId="0"/>
  </sheetViews>
  <sheetFormatPr defaultRowHeight="18"/>
  <cols>
    <col min="2" max="2" width="5.25" bestFit="1" customWidth="1"/>
    <col min="3" max="3" width="10.08203125" bestFit="1" customWidth="1"/>
    <col min="4" max="4" width="5.25" bestFit="1" customWidth="1"/>
    <col min="5" max="5" width="15.08203125" bestFit="1" customWidth="1"/>
    <col min="6" max="7" width="18.75" bestFit="1" customWidth="1"/>
    <col min="8" max="8" width="14.75" customWidth="1"/>
    <col min="9" max="9" width="15.08203125" bestFit="1" customWidth="1"/>
    <col min="10" max="10" width="34.9140625" customWidth="1"/>
  </cols>
  <sheetData>
    <row r="2" spans="2:10">
      <c r="B2" s="250" t="s">
        <v>352</v>
      </c>
      <c r="C2" s="251" t="s">
        <v>353</v>
      </c>
      <c r="D2" s="251" t="s">
        <v>354</v>
      </c>
      <c r="E2" s="251" t="s">
        <v>3</v>
      </c>
      <c r="F2" s="251" t="s">
        <v>604</v>
      </c>
      <c r="G2" s="251" t="s">
        <v>606</v>
      </c>
      <c r="H2" s="251" t="s">
        <v>605</v>
      </c>
      <c r="I2" s="251" t="s">
        <v>607</v>
      </c>
      <c r="J2" s="252" t="s">
        <v>611</v>
      </c>
    </row>
    <row r="3" spans="2:10">
      <c r="B3" s="236">
        <v>1</v>
      </c>
      <c r="C3" s="237" t="s">
        <v>355</v>
      </c>
      <c r="D3" s="237" t="s">
        <v>356</v>
      </c>
      <c r="E3" s="237" t="s">
        <v>404</v>
      </c>
      <c r="F3" s="237" t="s">
        <v>405</v>
      </c>
      <c r="G3" s="259" t="str">
        <f>PHONETIC(F3)</f>
        <v>サトウ シゲル</v>
      </c>
      <c r="H3" s="259" t="str">
        <f>ASC(G3)</f>
        <v>ｻﾄｳ ｼｹﾞﾙ</v>
      </c>
      <c r="I3" s="259" t="str">
        <f>IFERROR(LEFT(H3,FIND(" ",H3)-1),"")</f>
        <v>ｻﾄｳ</v>
      </c>
      <c r="J3" s="263"/>
    </row>
    <row r="4" spans="2:10">
      <c r="B4" s="238">
        <v>2</v>
      </c>
      <c r="C4" s="239" t="s">
        <v>355</v>
      </c>
      <c r="D4" s="239" t="s">
        <v>357</v>
      </c>
      <c r="E4" s="239" t="s">
        <v>406</v>
      </c>
      <c r="F4" s="239" t="s">
        <v>407</v>
      </c>
      <c r="G4" s="260" t="str">
        <f t="shared" ref="G4:G67" si="0">PHONETIC(F4)</f>
        <v>ヤマダ サトシ</v>
      </c>
      <c r="H4" s="260" t="str">
        <f t="shared" ref="H4:H67" si="1">ASC(G4)</f>
        <v>ﾔﾏﾀﾞ ｻﾄｼ</v>
      </c>
      <c r="I4" s="260" t="str">
        <f t="shared" ref="I4:I67" si="2">IFERROR(LEFT(H4,FIND(" ",H4)-1),"")</f>
        <v>ﾔﾏﾀﾞ</v>
      </c>
      <c r="J4" s="264"/>
    </row>
    <row r="5" spans="2:10">
      <c r="B5" s="238">
        <v>3</v>
      </c>
      <c r="C5" s="239" t="s">
        <v>355</v>
      </c>
      <c r="D5" s="239" t="s">
        <v>358</v>
      </c>
      <c r="E5" s="239" t="s">
        <v>408</v>
      </c>
      <c r="F5" s="239" t="s">
        <v>409</v>
      </c>
      <c r="G5" s="260" t="str">
        <f t="shared" si="0"/>
        <v>ヨシダ マナブ</v>
      </c>
      <c r="H5" s="260" t="str">
        <f t="shared" si="1"/>
        <v>ﾖｼﾀﾞ ﾏﾅﾌﾞ</v>
      </c>
      <c r="I5" s="260" t="str">
        <f t="shared" si="2"/>
        <v>ﾖｼﾀﾞ</v>
      </c>
      <c r="J5" s="264"/>
    </row>
    <row r="6" spans="2:10">
      <c r="B6" s="238">
        <v>4</v>
      </c>
      <c r="C6" s="239" t="s">
        <v>355</v>
      </c>
      <c r="D6" s="239" t="s">
        <v>359</v>
      </c>
      <c r="E6" s="239" t="s">
        <v>410</v>
      </c>
      <c r="F6" s="239" t="s">
        <v>411</v>
      </c>
      <c r="G6" s="260" t="str">
        <f t="shared" si="0"/>
        <v>ハセガワ ナオキ</v>
      </c>
      <c r="H6" s="260" t="str">
        <f t="shared" si="1"/>
        <v>ﾊｾｶﾞﾜ ﾅｵｷ</v>
      </c>
      <c r="I6" s="260" t="str">
        <f t="shared" si="2"/>
        <v>ﾊｾｶﾞﾜ</v>
      </c>
      <c r="J6" s="264"/>
    </row>
    <row r="7" spans="2:10">
      <c r="B7" s="238">
        <v>5</v>
      </c>
      <c r="C7" s="239" t="s">
        <v>355</v>
      </c>
      <c r="D7" s="239" t="s">
        <v>360</v>
      </c>
      <c r="E7" s="239" t="s">
        <v>412</v>
      </c>
      <c r="F7" s="239" t="s">
        <v>413</v>
      </c>
      <c r="G7" s="260" t="str">
        <f t="shared" si="0"/>
        <v>スズキ リュウイチ</v>
      </c>
      <c r="H7" s="260" t="str">
        <f t="shared" si="1"/>
        <v>ｽｽﾞｷ ﾘｭｳｲﾁ</v>
      </c>
      <c r="I7" s="260" t="str">
        <f t="shared" si="2"/>
        <v>ｽｽﾞｷ</v>
      </c>
      <c r="J7" s="264"/>
    </row>
    <row r="8" spans="2:10">
      <c r="B8" s="238">
        <v>6</v>
      </c>
      <c r="C8" s="239" t="s">
        <v>355</v>
      </c>
      <c r="D8" s="239" t="s">
        <v>361</v>
      </c>
      <c r="E8" s="239" t="s">
        <v>414</v>
      </c>
      <c r="F8" s="239" t="s">
        <v>415</v>
      </c>
      <c r="G8" s="260" t="str">
        <f t="shared" si="0"/>
        <v>イノウエ タクヤ</v>
      </c>
      <c r="H8" s="260" t="str">
        <f t="shared" si="1"/>
        <v>ｲﾉｳｴ ﾀｸﾔ</v>
      </c>
      <c r="I8" s="260" t="str">
        <f t="shared" si="2"/>
        <v>ｲﾉｳｴ</v>
      </c>
      <c r="J8" s="264"/>
    </row>
    <row r="9" spans="2:10">
      <c r="B9" s="238">
        <v>7</v>
      </c>
      <c r="C9" s="239" t="s">
        <v>355</v>
      </c>
      <c r="D9" s="239" t="s">
        <v>362</v>
      </c>
      <c r="E9" s="239" t="s">
        <v>416</v>
      </c>
      <c r="F9" s="239" t="s">
        <v>417</v>
      </c>
      <c r="G9" s="260" t="str">
        <f t="shared" si="0"/>
        <v>イノウエ アキラ</v>
      </c>
      <c r="H9" s="260" t="str">
        <f t="shared" si="1"/>
        <v>ｲﾉｳｴ ｱｷﾗ</v>
      </c>
      <c r="I9" s="260" t="str">
        <f t="shared" si="2"/>
        <v>ｲﾉｳｴ</v>
      </c>
      <c r="J9" s="264"/>
    </row>
    <row r="10" spans="2:10">
      <c r="B10" s="238">
        <v>8</v>
      </c>
      <c r="C10" s="239" t="s">
        <v>355</v>
      </c>
      <c r="D10" s="239" t="s">
        <v>363</v>
      </c>
      <c r="E10" s="239" t="s">
        <v>418</v>
      </c>
      <c r="F10" s="239" t="s">
        <v>419</v>
      </c>
      <c r="G10" s="260" t="str">
        <f t="shared" si="0"/>
        <v>ヤマダ コウヘイ</v>
      </c>
      <c r="H10" s="260" t="str">
        <f t="shared" si="1"/>
        <v>ﾔﾏﾀﾞ ｺｳﾍｲ</v>
      </c>
      <c r="I10" s="260" t="str">
        <f t="shared" si="2"/>
        <v>ﾔﾏﾀﾞ</v>
      </c>
      <c r="J10" s="264"/>
    </row>
    <row r="11" spans="2:10">
      <c r="B11" s="238">
        <v>9</v>
      </c>
      <c r="C11" s="239" t="s">
        <v>355</v>
      </c>
      <c r="D11" s="239" t="s">
        <v>364</v>
      </c>
      <c r="E11" s="239" t="s">
        <v>420</v>
      </c>
      <c r="F11" s="239" t="s">
        <v>421</v>
      </c>
      <c r="G11" s="260" t="str">
        <f t="shared" si="0"/>
        <v>コバヤシ ユウスケ</v>
      </c>
      <c r="H11" s="260" t="str">
        <f t="shared" si="1"/>
        <v>ｺﾊﾞﾔｼ ﾕｳｽｹ</v>
      </c>
      <c r="I11" s="260" t="str">
        <f t="shared" si="2"/>
        <v>ｺﾊﾞﾔｼ</v>
      </c>
      <c r="J11" s="264"/>
    </row>
    <row r="12" spans="2:10">
      <c r="B12" s="238">
        <v>10</v>
      </c>
      <c r="C12" s="239" t="s">
        <v>355</v>
      </c>
      <c r="D12" s="239" t="s">
        <v>365</v>
      </c>
      <c r="E12" s="239" t="s">
        <v>422</v>
      </c>
      <c r="F12" s="239" t="s">
        <v>423</v>
      </c>
      <c r="G12" s="260" t="str">
        <f t="shared" si="0"/>
        <v>シバタ ヒデキ</v>
      </c>
      <c r="H12" s="260" t="str">
        <f t="shared" si="1"/>
        <v>ｼﾊﾞﾀ ﾋﾃﾞｷ</v>
      </c>
      <c r="I12" s="260" t="str">
        <f t="shared" si="2"/>
        <v>ｼﾊﾞﾀ</v>
      </c>
      <c r="J12" s="264"/>
    </row>
    <row r="13" spans="2:10">
      <c r="B13" s="238">
        <v>11</v>
      </c>
      <c r="C13" s="239" t="s">
        <v>355</v>
      </c>
      <c r="D13" s="239" t="s">
        <v>366</v>
      </c>
      <c r="E13" s="239" t="s">
        <v>424</v>
      </c>
      <c r="F13" s="239" t="s">
        <v>425</v>
      </c>
      <c r="G13" s="260" t="str">
        <f t="shared" si="0"/>
        <v>コジマ カズヤ</v>
      </c>
      <c r="H13" s="260" t="str">
        <f t="shared" si="1"/>
        <v>ｺｼﾞﾏ ｶｽﾞﾔ</v>
      </c>
      <c r="I13" s="260" t="str">
        <f t="shared" si="2"/>
        <v>ｺｼﾞﾏ</v>
      </c>
      <c r="J13" s="264"/>
    </row>
    <row r="14" spans="2:10">
      <c r="B14" s="238">
        <v>12</v>
      </c>
      <c r="C14" s="239" t="s">
        <v>355</v>
      </c>
      <c r="D14" s="239" t="s">
        <v>367</v>
      </c>
      <c r="E14" s="239" t="s">
        <v>426</v>
      </c>
      <c r="F14" s="239" t="s">
        <v>427</v>
      </c>
      <c r="G14" s="260" t="str">
        <f t="shared" si="0"/>
        <v>ヒラノ トモヤ</v>
      </c>
      <c r="H14" s="260" t="str">
        <f t="shared" si="1"/>
        <v>ﾋﾗﾉ ﾄﾓﾔ</v>
      </c>
      <c r="I14" s="260" t="str">
        <f t="shared" si="2"/>
        <v>ﾋﾗﾉ</v>
      </c>
      <c r="J14" s="264"/>
    </row>
    <row r="15" spans="2:10">
      <c r="B15" s="238">
        <v>13</v>
      </c>
      <c r="C15" s="239" t="s">
        <v>355</v>
      </c>
      <c r="D15" s="239" t="s">
        <v>368</v>
      </c>
      <c r="E15" s="239" t="s">
        <v>428</v>
      </c>
      <c r="F15" s="239" t="s">
        <v>429</v>
      </c>
      <c r="G15" s="260" t="str">
        <f t="shared" si="0"/>
        <v>マエダ ヤスヒロ</v>
      </c>
      <c r="H15" s="260" t="str">
        <f t="shared" si="1"/>
        <v>ﾏｴﾀﾞ ﾔｽﾋﾛ</v>
      </c>
      <c r="I15" s="260" t="str">
        <f t="shared" si="2"/>
        <v>ﾏｴﾀﾞ</v>
      </c>
      <c r="J15" s="264"/>
    </row>
    <row r="16" spans="2:10">
      <c r="B16" s="238">
        <v>14</v>
      </c>
      <c r="C16" s="239" t="s">
        <v>355</v>
      </c>
      <c r="D16" s="239" t="s">
        <v>369</v>
      </c>
      <c r="E16" s="239" t="s">
        <v>430</v>
      </c>
      <c r="F16" s="239" t="s">
        <v>431</v>
      </c>
      <c r="G16" s="260" t="str">
        <f t="shared" si="0"/>
        <v>イシハラ トモユキ</v>
      </c>
      <c r="H16" s="260" t="str">
        <f t="shared" si="1"/>
        <v>ｲｼﾊﾗ ﾄﾓﾕｷ</v>
      </c>
      <c r="I16" s="260" t="str">
        <f t="shared" si="2"/>
        <v>ｲｼﾊﾗ</v>
      </c>
      <c r="J16" s="264"/>
    </row>
    <row r="17" spans="2:10">
      <c r="B17" s="238">
        <v>15</v>
      </c>
      <c r="C17" s="239" t="s">
        <v>355</v>
      </c>
      <c r="D17" s="239" t="s">
        <v>370</v>
      </c>
      <c r="E17" s="239" t="s">
        <v>432</v>
      </c>
      <c r="F17" s="239" t="s">
        <v>433</v>
      </c>
      <c r="G17" s="260" t="str">
        <f t="shared" si="0"/>
        <v>ヤマサキ シノブ</v>
      </c>
      <c r="H17" s="260" t="str">
        <f t="shared" si="1"/>
        <v>ﾔﾏｻｷ ｼﾉﾌﾞ</v>
      </c>
      <c r="I17" s="260" t="str">
        <f t="shared" si="2"/>
        <v>ﾔﾏｻｷ</v>
      </c>
      <c r="J17" s="264"/>
    </row>
    <row r="18" spans="2:10">
      <c r="B18" s="238">
        <v>16</v>
      </c>
      <c r="C18" s="239" t="s">
        <v>355</v>
      </c>
      <c r="D18" s="239" t="s">
        <v>371</v>
      </c>
      <c r="E18" s="239" t="s">
        <v>434</v>
      </c>
      <c r="F18" s="239" t="s">
        <v>435</v>
      </c>
      <c r="G18" s="260" t="str">
        <f t="shared" si="0"/>
        <v>ササキ ヨウタ</v>
      </c>
      <c r="H18" s="260" t="str">
        <f t="shared" si="1"/>
        <v>ｻｻｷ ﾖｳﾀ</v>
      </c>
      <c r="I18" s="260" t="str">
        <f t="shared" si="2"/>
        <v>ｻｻｷ</v>
      </c>
      <c r="J18" s="264"/>
    </row>
    <row r="19" spans="2:10">
      <c r="B19" s="238">
        <v>17</v>
      </c>
      <c r="C19" s="239" t="s">
        <v>355</v>
      </c>
      <c r="D19" s="239" t="s">
        <v>372</v>
      </c>
      <c r="E19" s="239" t="s">
        <v>436</v>
      </c>
      <c r="F19" s="239" t="s">
        <v>437</v>
      </c>
      <c r="G19" s="260" t="str">
        <f t="shared" si="0"/>
        <v>ニシワキ リョウタ</v>
      </c>
      <c r="H19" s="260" t="str">
        <f t="shared" si="1"/>
        <v>ﾆｼﾜｷ ﾘｮｳﾀ</v>
      </c>
      <c r="I19" s="260" t="str">
        <f t="shared" si="2"/>
        <v>ﾆｼﾜｷ</v>
      </c>
      <c r="J19" s="264"/>
    </row>
    <row r="20" spans="2:10">
      <c r="B20" s="238">
        <v>18</v>
      </c>
      <c r="C20" s="239" t="s">
        <v>355</v>
      </c>
      <c r="D20" s="239" t="s">
        <v>373</v>
      </c>
      <c r="E20" s="239" t="s">
        <v>438</v>
      </c>
      <c r="F20" s="239" t="s">
        <v>439</v>
      </c>
      <c r="G20" s="260" t="str">
        <f t="shared" si="0"/>
        <v>クマガイ タクト</v>
      </c>
      <c r="H20" s="260" t="str">
        <f t="shared" si="1"/>
        <v>ｸﾏｶﾞｲ ﾀｸﾄ</v>
      </c>
      <c r="I20" s="260" t="str">
        <f t="shared" si="2"/>
        <v>ｸﾏｶﾞｲ</v>
      </c>
      <c r="J20" s="264"/>
    </row>
    <row r="21" spans="2:10">
      <c r="B21" s="238">
        <v>19</v>
      </c>
      <c r="C21" s="239" t="s">
        <v>355</v>
      </c>
      <c r="D21" s="239" t="s">
        <v>374</v>
      </c>
      <c r="E21" s="239" t="s">
        <v>440</v>
      </c>
      <c r="F21" s="239" t="s">
        <v>441</v>
      </c>
      <c r="G21" s="260" t="str">
        <f t="shared" si="0"/>
        <v>ワダ マサアキ</v>
      </c>
      <c r="H21" s="260" t="str">
        <f t="shared" si="1"/>
        <v>ﾜﾀﾞ ﾏｻｱｷ</v>
      </c>
      <c r="I21" s="260" t="str">
        <f t="shared" si="2"/>
        <v>ﾜﾀﾞ</v>
      </c>
      <c r="J21" s="264"/>
    </row>
    <row r="22" spans="2:10">
      <c r="B22" s="238">
        <v>20</v>
      </c>
      <c r="C22" s="239" t="s">
        <v>355</v>
      </c>
      <c r="D22" s="239" t="s">
        <v>375</v>
      </c>
      <c r="E22" s="239" t="s">
        <v>442</v>
      </c>
      <c r="F22" s="239" t="s">
        <v>443</v>
      </c>
      <c r="G22" s="260" t="str">
        <f t="shared" si="0"/>
        <v>キタザワ ダイチ</v>
      </c>
      <c r="H22" s="260" t="str">
        <f t="shared" si="1"/>
        <v>ｷﾀｻﾞﾜ ﾀﾞｲﾁ</v>
      </c>
      <c r="I22" s="260" t="str">
        <f t="shared" si="2"/>
        <v>ｷﾀｻﾞﾜ</v>
      </c>
      <c r="J22" s="264"/>
    </row>
    <row r="23" spans="2:10">
      <c r="B23" s="238">
        <v>21</v>
      </c>
      <c r="C23" s="239" t="s">
        <v>355</v>
      </c>
      <c r="D23" s="239" t="s">
        <v>376</v>
      </c>
      <c r="E23" s="239" t="s">
        <v>444</v>
      </c>
      <c r="F23" s="239" t="s">
        <v>445</v>
      </c>
      <c r="G23" s="260" t="str">
        <f t="shared" si="0"/>
        <v>スズキ ヤストシ</v>
      </c>
      <c r="H23" s="260" t="str">
        <f t="shared" si="1"/>
        <v>ｽｽﾞｷ ﾔｽﾄｼ</v>
      </c>
      <c r="I23" s="260" t="str">
        <f t="shared" si="2"/>
        <v>ｽｽﾞｷ</v>
      </c>
      <c r="J23" s="264"/>
    </row>
    <row r="24" spans="2:10">
      <c r="B24" s="238">
        <v>22</v>
      </c>
      <c r="C24" s="239" t="s">
        <v>355</v>
      </c>
      <c r="D24" s="239" t="s">
        <v>377</v>
      </c>
      <c r="E24" s="239" t="s">
        <v>446</v>
      </c>
      <c r="F24" s="239" t="s">
        <v>447</v>
      </c>
      <c r="G24" s="260" t="str">
        <f t="shared" si="0"/>
        <v>アマノ マモル</v>
      </c>
      <c r="H24" s="260" t="str">
        <f t="shared" si="1"/>
        <v>ｱﾏﾉ ﾏﾓﾙ</v>
      </c>
      <c r="I24" s="260" t="str">
        <f t="shared" si="2"/>
        <v>ｱﾏﾉ</v>
      </c>
      <c r="J24" s="264"/>
    </row>
    <row r="25" spans="2:10">
      <c r="B25" s="238">
        <v>23</v>
      </c>
      <c r="C25" s="239" t="s">
        <v>355</v>
      </c>
      <c r="D25" s="239" t="s">
        <v>378</v>
      </c>
      <c r="E25" s="239" t="s">
        <v>448</v>
      </c>
      <c r="F25" s="239" t="s">
        <v>449</v>
      </c>
      <c r="G25" s="260" t="str">
        <f t="shared" si="0"/>
        <v>ハタ カズヒコ</v>
      </c>
      <c r="H25" s="260" t="str">
        <f t="shared" si="1"/>
        <v>ﾊﾀ ｶｽﾞﾋｺ</v>
      </c>
      <c r="I25" s="260" t="str">
        <f t="shared" si="2"/>
        <v>ﾊﾀ</v>
      </c>
      <c r="J25" s="264"/>
    </row>
    <row r="26" spans="2:10">
      <c r="B26" s="238">
        <v>24</v>
      </c>
      <c r="C26" s="239" t="s">
        <v>355</v>
      </c>
      <c r="D26" s="239" t="s">
        <v>379</v>
      </c>
      <c r="E26" s="239" t="s">
        <v>450</v>
      </c>
      <c r="F26" s="239" t="s">
        <v>451</v>
      </c>
      <c r="G26" s="260" t="str">
        <f t="shared" si="0"/>
        <v>ヤマグチ ケンジロウ</v>
      </c>
      <c r="H26" s="260" t="str">
        <f t="shared" si="1"/>
        <v>ﾔﾏｸﾞﾁ ｹﾝｼﾞﾛｳ</v>
      </c>
      <c r="I26" s="260" t="str">
        <f t="shared" si="2"/>
        <v>ﾔﾏｸﾞﾁ</v>
      </c>
      <c r="J26" s="264"/>
    </row>
    <row r="27" spans="2:10">
      <c r="B27" s="238">
        <v>25</v>
      </c>
      <c r="C27" s="239" t="s">
        <v>355</v>
      </c>
      <c r="D27" s="239" t="s">
        <v>380</v>
      </c>
      <c r="E27" s="239" t="s">
        <v>452</v>
      </c>
      <c r="F27" s="239" t="s">
        <v>453</v>
      </c>
      <c r="G27" s="260" t="str">
        <f t="shared" si="0"/>
        <v>ニシウチ サトシ</v>
      </c>
      <c r="H27" s="260" t="str">
        <f t="shared" si="1"/>
        <v>ﾆｼｳﾁ ｻﾄｼ</v>
      </c>
      <c r="I27" s="260" t="str">
        <f t="shared" si="2"/>
        <v>ﾆｼｳﾁ</v>
      </c>
      <c r="J27" s="264"/>
    </row>
    <row r="28" spans="2:10">
      <c r="B28" s="238">
        <v>26</v>
      </c>
      <c r="C28" s="239" t="s">
        <v>355</v>
      </c>
      <c r="D28" s="239" t="s">
        <v>381</v>
      </c>
      <c r="E28" s="239" t="s">
        <v>454</v>
      </c>
      <c r="F28" s="239" t="s">
        <v>455</v>
      </c>
      <c r="G28" s="260" t="str">
        <f t="shared" si="0"/>
        <v>キモト シンイチ</v>
      </c>
      <c r="H28" s="260" t="str">
        <f t="shared" si="1"/>
        <v>ｷﾓﾄ ｼﾝｲﾁ</v>
      </c>
      <c r="I28" s="260" t="str">
        <f t="shared" si="2"/>
        <v>ｷﾓﾄ</v>
      </c>
      <c r="J28" s="264"/>
    </row>
    <row r="29" spans="2:10">
      <c r="B29" s="238">
        <v>27</v>
      </c>
      <c r="C29" s="239" t="s">
        <v>355</v>
      </c>
      <c r="D29" s="239" t="s">
        <v>382</v>
      </c>
      <c r="E29" s="239" t="s">
        <v>456</v>
      </c>
      <c r="F29" s="239" t="s">
        <v>457</v>
      </c>
      <c r="G29" s="260" t="str">
        <f t="shared" si="0"/>
        <v>ワダ ヒロシ</v>
      </c>
      <c r="H29" s="260" t="str">
        <f t="shared" si="1"/>
        <v>ﾜﾀﾞ ﾋﾛｼ</v>
      </c>
      <c r="I29" s="260" t="str">
        <f t="shared" si="2"/>
        <v>ﾜﾀﾞ</v>
      </c>
      <c r="J29" s="264"/>
    </row>
    <row r="30" spans="2:10">
      <c r="B30" s="238">
        <v>28</v>
      </c>
      <c r="C30" s="239" t="s">
        <v>355</v>
      </c>
      <c r="D30" s="239" t="s">
        <v>383</v>
      </c>
      <c r="E30" s="239" t="s">
        <v>458</v>
      </c>
      <c r="F30" s="239" t="s">
        <v>459</v>
      </c>
      <c r="G30" s="260" t="str">
        <f t="shared" si="0"/>
        <v>マルオカ ジュンイチ</v>
      </c>
      <c r="H30" s="260" t="str">
        <f t="shared" si="1"/>
        <v>ﾏﾙｵｶ ｼﾞｭﾝｲﾁ</v>
      </c>
      <c r="I30" s="260" t="str">
        <f t="shared" si="2"/>
        <v>ﾏﾙｵｶ</v>
      </c>
      <c r="J30" s="264"/>
    </row>
    <row r="31" spans="2:10">
      <c r="B31" s="238">
        <v>29</v>
      </c>
      <c r="C31" s="239" t="s">
        <v>355</v>
      </c>
      <c r="D31" s="239" t="s">
        <v>384</v>
      </c>
      <c r="E31" s="239" t="s">
        <v>460</v>
      </c>
      <c r="F31" s="239" t="s">
        <v>461</v>
      </c>
      <c r="G31" s="260" t="str">
        <f t="shared" si="0"/>
        <v>コヤナギ ユウスケ</v>
      </c>
      <c r="H31" s="260" t="str">
        <f t="shared" si="1"/>
        <v>ｺﾔﾅｷﾞ ﾕｳｽｹ</v>
      </c>
      <c r="I31" s="260" t="str">
        <f t="shared" si="2"/>
        <v>ｺﾔﾅｷﾞ</v>
      </c>
      <c r="J31" s="264"/>
    </row>
    <row r="32" spans="2:10">
      <c r="B32" s="238">
        <v>30</v>
      </c>
      <c r="C32" s="239" t="s">
        <v>355</v>
      </c>
      <c r="D32" s="239" t="s">
        <v>385</v>
      </c>
      <c r="E32" s="239" t="s">
        <v>462</v>
      </c>
      <c r="F32" s="239" t="s">
        <v>463</v>
      </c>
      <c r="G32" s="260" t="str">
        <f t="shared" si="0"/>
        <v>ヤダ ダイ</v>
      </c>
      <c r="H32" s="260" t="str">
        <f t="shared" si="1"/>
        <v>ﾔﾀﾞ ﾀﾞｲ</v>
      </c>
      <c r="I32" s="260" t="str">
        <f t="shared" si="2"/>
        <v>ﾔﾀﾞ</v>
      </c>
      <c r="J32" s="264"/>
    </row>
    <row r="33" spans="2:10">
      <c r="B33" s="238">
        <v>31</v>
      </c>
      <c r="C33" s="239" t="s">
        <v>355</v>
      </c>
      <c r="D33" s="239" t="s">
        <v>386</v>
      </c>
      <c r="E33" s="239" t="s">
        <v>464</v>
      </c>
      <c r="F33" s="239" t="s">
        <v>465</v>
      </c>
      <c r="G33" s="260" t="str">
        <f t="shared" si="0"/>
        <v>ナカダ コウスケ</v>
      </c>
      <c r="H33" s="260" t="str">
        <f t="shared" si="1"/>
        <v>ﾅｶﾀﾞ ｺｳｽｹ</v>
      </c>
      <c r="I33" s="260" t="str">
        <f t="shared" si="2"/>
        <v>ﾅｶﾀﾞ</v>
      </c>
      <c r="J33" s="264"/>
    </row>
    <row r="34" spans="2:10">
      <c r="B34" s="238">
        <v>32</v>
      </c>
      <c r="C34" s="239" t="s">
        <v>355</v>
      </c>
      <c r="D34" s="239" t="s">
        <v>387</v>
      </c>
      <c r="E34" s="239" t="s">
        <v>466</v>
      </c>
      <c r="F34" s="239" t="s">
        <v>467</v>
      </c>
      <c r="G34" s="260" t="str">
        <f t="shared" si="0"/>
        <v>カワナ ツカサ</v>
      </c>
      <c r="H34" s="260" t="str">
        <f t="shared" si="1"/>
        <v>ｶﾜﾅ ﾂｶｻ</v>
      </c>
      <c r="I34" s="260" t="str">
        <f t="shared" si="2"/>
        <v>ｶﾜﾅ</v>
      </c>
      <c r="J34" s="264"/>
    </row>
    <row r="35" spans="2:10">
      <c r="B35" s="238">
        <v>33</v>
      </c>
      <c r="C35" s="239" t="s">
        <v>355</v>
      </c>
      <c r="D35" s="239" t="s">
        <v>388</v>
      </c>
      <c r="E35" s="239" t="s">
        <v>468</v>
      </c>
      <c r="F35" s="239" t="s">
        <v>469</v>
      </c>
      <c r="G35" s="260" t="str">
        <f t="shared" si="0"/>
        <v>タカギ ヒデアキ</v>
      </c>
      <c r="H35" s="260" t="str">
        <f t="shared" si="1"/>
        <v>ﾀｶｷﾞ ﾋﾃﾞｱｷ</v>
      </c>
      <c r="I35" s="260" t="str">
        <f t="shared" si="2"/>
        <v>ﾀｶｷﾞ</v>
      </c>
      <c r="J35" s="264"/>
    </row>
    <row r="36" spans="2:10">
      <c r="B36" s="238">
        <v>34</v>
      </c>
      <c r="C36" s="239" t="s">
        <v>355</v>
      </c>
      <c r="D36" s="239" t="s">
        <v>389</v>
      </c>
      <c r="E36" s="239" t="s">
        <v>470</v>
      </c>
      <c r="F36" s="239" t="s">
        <v>471</v>
      </c>
      <c r="G36" s="260" t="str">
        <f t="shared" si="0"/>
        <v>シバタ タカヒト</v>
      </c>
      <c r="H36" s="260" t="str">
        <f t="shared" si="1"/>
        <v>ｼﾊﾞﾀ ﾀｶﾋﾄ</v>
      </c>
      <c r="I36" s="260" t="str">
        <f t="shared" si="2"/>
        <v>ｼﾊﾞﾀ</v>
      </c>
      <c r="J36" s="264"/>
    </row>
    <row r="37" spans="2:10">
      <c r="B37" s="238">
        <v>35</v>
      </c>
      <c r="C37" s="239" t="s">
        <v>355</v>
      </c>
      <c r="D37" s="239" t="s">
        <v>390</v>
      </c>
      <c r="E37" s="239" t="s">
        <v>472</v>
      </c>
      <c r="F37" s="239" t="s">
        <v>473</v>
      </c>
      <c r="G37" s="260" t="str">
        <f t="shared" si="0"/>
        <v>チン ダイスケ</v>
      </c>
      <c r="H37" s="260" t="str">
        <f t="shared" si="1"/>
        <v>ﾁﾝ ﾀﾞｲｽｹ</v>
      </c>
      <c r="I37" s="260" t="str">
        <f t="shared" si="2"/>
        <v>ﾁﾝ</v>
      </c>
      <c r="J37" s="264"/>
    </row>
    <row r="38" spans="2:10">
      <c r="B38" s="238">
        <v>36</v>
      </c>
      <c r="C38" s="239" t="s">
        <v>391</v>
      </c>
      <c r="D38" s="239" t="s">
        <v>356</v>
      </c>
      <c r="E38" s="239" t="s">
        <v>474</v>
      </c>
      <c r="F38" s="239" t="s">
        <v>475</v>
      </c>
      <c r="G38" s="260" t="str">
        <f t="shared" si="0"/>
        <v>ヤマザキ ヒロヨシ</v>
      </c>
      <c r="H38" s="260" t="str">
        <f t="shared" si="1"/>
        <v>ﾔﾏｻﾞｷ ﾋﾛﾖｼ</v>
      </c>
      <c r="I38" s="260" t="str">
        <f t="shared" si="2"/>
        <v>ﾔﾏｻﾞｷ</v>
      </c>
      <c r="J38" s="264"/>
    </row>
    <row r="39" spans="2:10">
      <c r="B39" s="238">
        <v>37</v>
      </c>
      <c r="C39" s="239" t="s">
        <v>391</v>
      </c>
      <c r="D39" s="239" t="s">
        <v>357</v>
      </c>
      <c r="E39" s="239" t="s">
        <v>476</v>
      </c>
      <c r="F39" s="239" t="s">
        <v>477</v>
      </c>
      <c r="G39" s="260" t="str">
        <f t="shared" si="0"/>
        <v>オカ ジロウ</v>
      </c>
      <c r="H39" s="260" t="str">
        <f t="shared" si="1"/>
        <v>ｵｶ ｼﾞﾛｳ</v>
      </c>
      <c r="I39" s="260" t="str">
        <f t="shared" si="2"/>
        <v>ｵｶ</v>
      </c>
      <c r="J39" s="264"/>
    </row>
    <row r="40" spans="2:10">
      <c r="B40" s="238">
        <v>38</v>
      </c>
      <c r="C40" s="239" t="s">
        <v>391</v>
      </c>
      <c r="D40" s="239" t="s">
        <v>358</v>
      </c>
      <c r="E40" s="239" t="s">
        <v>478</v>
      </c>
      <c r="F40" s="239" t="s">
        <v>479</v>
      </c>
      <c r="G40" s="260" t="str">
        <f t="shared" si="0"/>
        <v>カワムラ ヒデタカ</v>
      </c>
      <c r="H40" s="260" t="str">
        <f t="shared" si="1"/>
        <v>ｶﾜﾑﾗ ﾋﾃﾞﾀｶ</v>
      </c>
      <c r="I40" s="260" t="str">
        <f t="shared" si="2"/>
        <v>ｶﾜﾑﾗ</v>
      </c>
      <c r="J40" s="264"/>
    </row>
    <row r="41" spans="2:10">
      <c r="B41" s="238">
        <v>39</v>
      </c>
      <c r="C41" s="239" t="s">
        <v>391</v>
      </c>
      <c r="D41" s="239" t="s">
        <v>359</v>
      </c>
      <c r="E41" s="239" t="s">
        <v>480</v>
      </c>
      <c r="F41" s="239" t="s">
        <v>481</v>
      </c>
      <c r="G41" s="260" t="str">
        <f t="shared" si="0"/>
        <v>ハタケヤマ タカヒロ</v>
      </c>
      <c r="H41" s="260" t="str">
        <f t="shared" si="1"/>
        <v>ﾊﾀｹﾔﾏ ﾀｶﾋﾛ</v>
      </c>
      <c r="I41" s="260" t="str">
        <f t="shared" si="2"/>
        <v>ﾊﾀｹﾔﾏ</v>
      </c>
      <c r="J41" s="264"/>
    </row>
    <row r="42" spans="2:10">
      <c r="B42" s="238">
        <v>40</v>
      </c>
      <c r="C42" s="239" t="s">
        <v>391</v>
      </c>
      <c r="D42" s="239" t="s">
        <v>360</v>
      </c>
      <c r="E42" s="239" t="s">
        <v>482</v>
      </c>
      <c r="F42" s="239" t="s">
        <v>483</v>
      </c>
      <c r="G42" s="260" t="str">
        <f t="shared" si="0"/>
        <v>タカハシ ジュン</v>
      </c>
      <c r="H42" s="260" t="str">
        <f t="shared" si="1"/>
        <v>ﾀｶﾊｼ ｼﾞｭﾝ</v>
      </c>
      <c r="I42" s="260" t="str">
        <f t="shared" si="2"/>
        <v>ﾀｶﾊｼ</v>
      </c>
      <c r="J42" s="264"/>
    </row>
    <row r="43" spans="2:10">
      <c r="B43" s="238">
        <v>41</v>
      </c>
      <c r="C43" s="239" t="s">
        <v>391</v>
      </c>
      <c r="D43" s="239" t="s">
        <v>361</v>
      </c>
      <c r="E43" s="239" t="s">
        <v>484</v>
      </c>
      <c r="F43" s="239" t="s">
        <v>485</v>
      </c>
      <c r="G43" s="260" t="str">
        <f t="shared" si="0"/>
        <v>サワダ ダイジ</v>
      </c>
      <c r="H43" s="260" t="str">
        <f t="shared" si="1"/>
        <v>ｻﾜﾀﾞ ﾀﾞｲｼﾞ</v>
      </c>
      <c r="I43" s="260" t="str">
        <f t="shared" si="2"/>
        <v>ｻﾜﾀﾞ</v>
      </c>
      <c r="J43" s="264"/>
    </row>
    <row r="44" spans="2:10">
      <c r="B44" s="238">
        <v>42</v>
      </c>
      <c r="C44" s="239" t="s">
        <v>391</v>
      </c>
      <c r="D44" s="239" t="s">
        <v>362</v>
      </c>
      <c r="E44" s="239" t="s">
        <v>486</v>
      </c>
      <c r="F44" s="239" t="s">
        <v>487</v>
      </c>
      <c r="G44" s="260" t="str">
        <f t="shared" si="0"/>
        <v>ハギワラ ヒロキ</v>
      </c>
      <c r="H44" s="260" t="str">
        <f t="shared" si="1"/>
        <v>ﾊｷﾞﾜﾗ ﾋﾛｷ</v>
      </c>
      <c r="I44" s="260" t="str">
        <f t="shared" si="2"/>
        <v>ﾊｷﾞﾜﾗ</v>
      </c>
      <c r="J44" s="264"/>
    </row>
    <row r="45" spans="2:10">
      <c r="B45" s="238">
        <v>43</v>
      </c>
      <c r="C45" s="239" t="s">
        <v>391</v>
      </c>
      <c r="D45" s="239" t="s">
        <v>363</v>
      </c>
      <c r="E45" s="239" t="s">
        <v>488</v>
      </c>
      <c r="F45" s="239" t="s">
        <v>489</v>
      </c>
      <c r="G45" s="260" t="str">
        <f t="shared" si="0"/>
        <v>オオニシ コウキ</v>
      </c>
      <c r="H45" s="260" t="str">
        <f t="shared" si="1"/>
        <v>ｵｵﾆｼ ｺｳｷ</v>
      </c>
      <c r="I45" s="260" t="str">
        <f t="shared" si="2"/>
        <v>ｵｵﾆｼ</v>
      </c>
      <c r="J45" s="264"/>
    </row>
    <row r="46" spans="2:10">
      <c r="B46" s="238">
        <v>44</v>
      </c>
      <c r="C46" s="239" t="s">
        <v>391</v>
      </c>
      <c r="D46" s="239" t="s">
        <v>364</v>
      </c>
      <c r="E46" s="239" t="s">
        <v>490</v>
      </c>
      <c r="F46" s="239" t="s">
        <v>491</v>
      </c>
      <c r="G46" s="260" t="str">
        <f t="shared" si="0"/>
        <v>タカバタケ ジロウ</v>
      </c>
      <c r="H46" s="260" t="str">
        <f t="shared" si="1"/>
        <v>ﾀｶﾊﾞﾀｹ ｼﾞﾛｳ</v>
      </c>
      <c r="I46" s="260" t="str">
        <f t="shared" si="2"/>
        <v>ﾀｶﾊﾞﾀｹ</v>
      </c>
      <c r="J46" s="264"/>
    </row>
    <row r="47" spans="2:10">
      <c r="B47" s="238">
        <v>45</v>
      </c>
      <c r="C47" s="239" t="s">
        <v>391</v>
      </c>
      <c r="D47" s="239" t="s">
        <v>365</v>
      </c>
      <c r="E47" s="239" t="s">
        <v>492</v>
      </c>
      <c r="F47" s="239" t="s">
        <v>493</v>
      </c>
      <c r="G47" s="260" t="str">
        <f t="shared" si="0"/>
        <v>シバタニ ケイスケ</v>
      </c>
      <c r="H47" s="260" t="str">
        <f t="shared" si="1"/>
        <v>ｼﾊﾞﾀﾆ ｹｲｽｹ</v>
      </c>
      <c r="I47" s="260" t="str">
        <f t="shared" si="2"/>
        <v>ｼﾊﾞﾀﾆ</v>
      </c>
      <c r="J47" s="264"/>
    </row>
    <row r="48" spans="2:10">
      <c r="B48" s="238">
        <v>46</v>
      </c>
      <c r="C48" s="239" t="s">
        <v>391</v>
      </c>
      <c r="D48" s="239" t="s">
        <v>366</v>
      </c>
      <c r="E48" s="239" t="s">
        <v>494</v>
      </c>
      <c r="F48" s="239" t="s">
        <v>495</v>
      </c>
      <c r="G48" s="260" t="str">
        <f t="shared" si="0"/>
        <v>コモイケ ナオキ</v>
      </c>
      <c r="H48" s="260" t="str">
        <f t="shared" si="1"/>
        <v>ｺﾓｲｹ ﾅｵｷ</v>
      </c>
      <c r="I48" s="260" t="str">
        <f t="shared" si="2"/>
        <v>ｺﾓｲｹ</v>
      </c>
      <c r="J48" s="264"/>
    </row>
    <row r="49" spans="2:10">
      <c r="B49" s="238">
        <v>47</v>
      </c>
      <c r="C49" s="239" t="s">
        <v>391</v>
      </c>
      <c r="D49" s="239" t="s">
        <v>367</v>
      </c>
      <c r="E49" s="239" t="s">
        <v>496</v>
      </c>
      <c r="F49" s="239" t="s">
        <v>497</v>
      </c>
      <c r="G49" s="260" t="str">
        <f t="shared" si="0"/>
        <v>ナイトウ マサヒロ</v>
      </c>
      <c r="H49" s="260" t="str">
        <f t="shared" si="1"/>
        <v>ﾅｲﾄｳ ﾏｻﾋﾛ</v>
      </c>
      <c r="I49" s="260" t="str">
        <f t="shared" si="2"/>
        <v>ﾅｲﾄｳ</v>
      </c>
      <c r="J49" s="264"/>
    </row>
    <row r="50" spans="2:10">
      <c r="B50" s="238">
        <v>48</v>
      </c>
      <c r="C50" s="239" t="s">
        <v>391</v>
      </c>
      <c r="D50" s="239" t="s">
        <v>368</v>
      </c>
      <c r="E50" s="239" t="s">
        <v>498</v>
      </c>
      <c r="F50" s="239" t="s">
        <v>499</v>
      </c>
      <c r="G50" s="260" t="str">
        <f t="shared" si="0"/>
        <v>ヤマナカ ヨシヒデ</v>
      </c>
      <c r="H50" s="260" t="str">
        <f t="shared" si="1"/>
        <v>ﾔﾏﾅｶ ﾖｼﾋﾃﾞ</v>
      </c>
      <c r="I50" s="260" t="str">
        <f t="shared" si="2"/>
        <v>ﾔﾏﾅｶ</v>
      </c>
      <c r="J50" s="264"/>
    </row>
    <row r="51" spans="2:10">
      <c r="B51" s="238">
        <v>49</v>
      </c>
      <c r="C51" s="239" t="s">
        <v>391</v>
      </c>
      <c r="D51" s="239" t="s">
        <v>369</v>
      </c>
      <c r="E51" s="239" t="s">
        <v>500</v>
      </c>
      <c r="F51" s="239" t="s">
        <v>501</v>
      </c>
      <c r="G51" s="260" t="str">
        <f t="shared" si="0"/>
        <v>カワジ マサユキ</v>
      </c>
      <c r="H51" s="260" t="str">
        <f t="shared" si="1"/>
        <v>ｶﾜｼﾞ ﾏｻﾕｷ</v>
      </c>
      <c r="I51" s="260" t="str">
        <f t="shared" si="2"/>
        <v>ｶﾜｼﾞ</v>
      </c>
      <c r="J51" s="264"/>
    </row>
    <row r="52" spans="2:10">
      <c r="B52" s="238">
        <v>50</v>
      </c>
      <c r="C52" s="239" t="s">
        <v>391</v>
      </c>
      <c r="D52" s="239" t="s">
        <v>370</v>
      </c>
      <c r="E52" s="239" t="s">
        <v>502</v>
      </c>
      <c r="F52" s="239" t="s">
        <v>503</v>
      </c>
      <c r="G52" s="260" t="str">
        <f t="shared" si="0"/>
        <v>ワタベ ヒデヒロ</v>
      </c>
      <c r="H52" s="260" t="str">
        <f t="shared" si="1"/>
        <v>ﾜﾀﾍﾞ ﾋﾃﾞﾋﾛ</v>
      </c>
      <c r="I52" s="260" t="str">
        <f t="shared" si="2"/>
        <v>ﾜﾀﾍﾞ</v>
      </c>
      <c r="J52" s="264"/>
    </row>
    <row r="53" spans="2:10">
      <c r="B53" s="238">
        <v>51</v>
      </c>
      <c r="C53" s="239" t="s">
        <v>391</v>
      </c>
      <c r="D53" s="239" t="s">
        <v>371</v>
      </c>
      <c r="E53" s="239" t="s">
        <v>504</v>
      </c>
      <c r="F53" s="239" t="s">
        <v>505</v>
      </c>
      <c r="G53" s="260" t="str">
        <f t="shared" si="0"/>
        <v>ヒラオカ マサユキ</v>
      </c>
      <c r="H53" s="260" t="str">
        <f t="shared" si="1"/>
        <v>ﾋﾗｵｶ ﾏｻﾕｷ</v>
      </c>
      <c r="I53" s="260" t="str">
        <f t="shared" si="2"/>
        <v>ﾋﾗｵｶ</v>
      </c>
      <c r="J53" s="264"/>
    </row>
    <row r="54" spans="2:10">
      <c r="B54" s="238">
        <v>52</v>
      </c>
      <c r="C54" s="239" t="s">
        <v>391</v>
      </c>
      <c r="D54" s="239" t="s">
        <v>372</v>
      </c>
      <c r="E54" s="239" t="s">
        <v>506</v>
      </c>
      <c r="F54" s="239" t="s">
        <v>507</v>
      </c>
      <c r="G54" s="260" t="str">
        <f t="shared" si="0"/>
        <v>トヤマ ヤスヨシ</v>
      </c>
      <c r="H54" s="260" t="str">
        <f t="shared" si="1"/>
        <v>ﾄﾔﾏ ﾔｽﾖｼ</v>
      </c>
      <c r="I54" s="260" t="str">
        <f t="shared" si="2"/>
        <v>ﾄﾔﾏ</v>
      </c>
      <c r="J54" s="264"/>
    </row>
    <row r="55" spans="2:10">
      <c r="B55" s="238">
        <v>53</v>
      </c>
      <c r="C55" s="239" t="s">
        <v>391</v>
      </c>
      <c r="D55" s="239" t="s">
        <v>373</v>
      </c>
      <c r="E55" s="239" t="s">
        <v>508</v>
      </c>
      <c r="F55" s="239" t="s">
        <v>509</v>
      </c>
      <c r="G55" s="260" t="str">
        <f t="shared" si="0"/>
        <v>サイ ヒロキ</v>
      </c>
      <c r="H55" s="260" t="str">
        <f t="shared" si="1"/>
        <v>ｻｲ ﾋﾛｷ</v>
      </c>
      <c r="I55" s="260" t="str">
        <f t="shared" si="2"/>
        <v>ｻｲ</v>
      </c>
      <c r="J55" s="264"/>
    </row>
    <row r="56" spans="2:10">
      <c r="B56" s="238">
        <v>54</v>
      </c>
      <c r="C56" s="239" t="s">
        <v>391</v>
      </c>
      <c r="D56" s="239" t="s">
        <v>374</v>
      </c>
      <c r="E56" s="239" t="s">
        <v>510</v>
      </c>
      <c r="F56" s="239" t="s">
        <v>511</v>
      </c>
      <c r="G56" s="260" t="str">
        <f t="shared" si="0"/>
        <v>マエダ ヒロユキ</v>
      </c>
      <c r="H56" s="260" t="str">
        <f t="shared" si="1"/>
        <v>ﾏｴﾀﾞ ﾋﾛﾕｷ</v>
      </c>
      <c r="I56" s="260" t="str">
        <f t="shared" si="2"/>
        <v>ﾏｴﾀﾞ</v>
      </c>
      <c r="J56" s="264"/>
    </row>
    <row r="57" spans="2:10">
      <c r="B57" s="238">
        <v>55</v>
      </c>
      <c r="C57" s="239" t="s">
        <v>391</v>
      </c>
      <c r="D57" s="239" t="s">
        <v>375</v>
      </c>
      <c r="E57" s="239" t="s">
        <v>512</v>
      </c>
      <c r="F57" s="239" t="s">
        <v>513</v>
      </c>
      <c r="G57" s="260" t="str">
        <f t="shared" si="0"/>
        <v>ケンモツ ヤスユキ</v>
      </c>
      <c r="H57" s="260" t="str">
        <f t="shared" si="1"/>
        <v>ｹﾝﾓﾂ ﾔｽﾕｷ</v>
      </c>
      <c r="I57" s="260" t="str">
        <f t="shared" si="2"/>
        <v>ｹﾝﾓﾂ</v>
      </c>
      <c r="J57" s="264"/>
    </row>
    <row r="58" spans="2:10">
      <c r="B58" s="238">
        <v>56</v>
      </c>
      <c r="C58" s="239" t="s">
        <v>391</v>
      </c>
      <c r="D58" s="239" t="s">
        <v>376</v>
      </c>
      <c r="E58" s="239" t="s">
        <v>514</v>
      </c>
      <c r="F58" s="239" t="s">
        <v>515</v>
      </c>
      <c r="G58" s="260" t="str">
        <f t="shared" si="0"/>
        <v>ナカツカ ノリヒコ</v>
      </c>
      <c r="H58" s="260" t="str">
        <f t="shared" si="1"/>
        <v>ﾅｶﾂｶ ﾉﾘﾋｺ</v>
      </c>
      <c r="I58" s="260" t="str">
        <f t="shared" si="2"/>
        <v>ﾅｶﾂｶ</v>
      </c>
      <c r="J58" s="264"/>
    </row>
    <row r="59" spans="2:10">
      <c r="B59" s="238">
        <v>57</v>
      </c>
      <c r="C59" s="239" t="s">
        <v>391</v>
      </c>
      <c r="D59" s="239" t="s">
        <v>377</v>
      </c>
      <c r="E59" s="239" t="s">
        <v>516</v>
      </c>
      <c r="F59" s="239" t="s">
        <v>517</v>
      </c>
      <c r="G59" s="260" t="str">
        <f t="shared" si="0"/>
        <v>ミゾブチ ナオユキ</v>
      </c>
      <c r="H59" s="260" t="str">
        <f t="shared" si="1"/>
        <v>ﾐｿﾞﾌﾞﾁ ﾅｵﾕｷ</v>
      </c>
      <c r="I59" s="260" t="str">
        <f t="shared" si="2"/>
        <v>ﾐｿﾞﾌﾞﾁ</v>
      </c>
      <c r="J59" s="264"/>
    </row>
    <row r="60" spans="2:10">
      <c r="B60" s="238">
        <v>58</v>
      </c>
      <c r="C60" s="239" t="s">
        <v>391</v>
      </c>
      <c r="D60" s="239" t="s">
        <v>378</v>
      </c>
      <c r="E60" s="239" t="s">
        <v>518</v>
      </c>
      <c r="F60" s="239" t="s">
        <v>519</v>
      </c>
      <c r="G60" s="260" t="str">
        <f t="shared" si="0"/>
        <v>スギイ セイジ</v>
      </c>
      <c r="H60" s="260" t="str">
        <f t="shared" si="1"/>
        <v>ｽｷﾞｲ ｾｲｼﾞ</v>
      </c>
      <c r="I60" s="260" t="str">
        <f t="shared" si="2"/>
        <v>ｽｷﾞｲ</v>
      </c>
      <c r="J60" s="264"/>
    </row>
    <row r="61" spans="2:10">
      <c r="B61" s="238">
        <v>59</v>
      </c>
      <c r="C61" s="239" t="s">
        <v>391</v>
      </c>
      <c r="D61" s="239" t="s">
        <v>379</v>
      </c>
      <c r="E61" s="239" t="s">
        <v>520</v>
      </c>
      <c r="F61" s="239" t="s">
        <v>521</v>
      </c>
      <c r="G61" s="260" t="str">
        <f t="shared" si="0"/>
        <v>ウチクラ カツトシ</v>
      </c>
      <c r="H61" s="260" t="str">
        <f t="shared" si="1"/>
        <v>ｳﾁｸﾗ ｶﾂﾄｼ</v>
      </c>
      <c r="I61" s="260" t="str">
        <f t="shared" si="2"/>
        <v>ｳﾁｸﾗ</v>
      </c>
      <c r="J61" s="264"/>
    </row>
    <row r="62" spans="2:10">
      <c r="B62" s="238">
        <v>60</v>
      </c>
      <c r="C62" s="239" t="s">
        <v>391</v>
      </c>
      <c r="D62" s="239" t="s">
        <v>380</v>
      </c>
      <c r="E62" s="239" t="s">
        <v>522</v>
      </c>
      <c r="F62" s="239" t="s">
        <v>523</v>
      </c>
      <c r="G62" s="260" t="str">
        <f t="shared" si="0"/>
        <v>タカラダ ケンジ</v>
      </c>
      <c r="H62" s="260" t="str">
        <f t="shared" si="1"/>
        <v>ﾀｶﾗﾀﾞ ｹﾝｼﾞ</v>
      </c>
      <c r="I62" s="260" t="str">
        <f t="shared" si="2"/>
        <v>ﾀｶﾗﾀﾞ</v>
      </c>
      <c r="J62" s="264"/>
    </row>
    <row r="63" spans="2:10">
      <c r="B63" s="238">
        <v>61</v>
      </c>
      <c r="C63" s="239" t="s">
        <v>391</v>
      </c>
      <c r="D63" s="239" t="s">
        <v>381</v>
      </c>
      <c r="E63" s="239" t="s">
        <v>524</v>
      </c>
      <c r="F63" s="239" t="s">
        <v>525</v>
      </c>
      <c r="G63" s="260" t="str">
        <f t="shared" si="0"/>
        <v>イシイ コウキ</v>
      </c>
      <c r="H63" s="260" t="str">
        <f t="shared" si="1"/>
        <v>ｲｼｲ ｺｳｷ</v>
      </c>
      <c r="I63" s="260" t="str">
        <f t="shared" si="2"/>
        <v>ｲｼｲ</v>
      </c>
      <c r="J63" s="264"/>
    </row>
    <row r="64" spans="2:10">
      <c r="B64" s="238">
        <v>62</v>
      </c>
      <c r="C64" s="239" t="s">
        <v>391</v>
      </c>
      <c r="D64" s="239" t="s">
        <v>382</v>
      </c>
      <c r="E64" s="239" t="s">
        <v>526</v>
      </c>
      <c r="F64" s="239" t="s">
        <v>527</v>
      </c>
      <c r="G64" s="260" t="str">
        <f t="shared" si="0"/>
        <v>サイトウ モリオ</v>
      </c>
      <c r="H64" s="260" t="str">
        <f t="shared" si="1"/>
        <v>ｻｲﾄｳ ﾓﾘｵ</v>
      </c>
      <c r="I64" s="260" t="str">
        <f t="shared" si="2"/>
        <v>ｻｲﾄｳ</v>
      </c>
      <c r="J64" s="264"/>
    </row>
    <row r="65" spans="2:10">
      <c r="B65" s="238">
        <v>63</v>
      </c>
      <c r="C65" s="239" t="s">
        <v>391</v>
      </c>
      <c r="D65" s="239" t="s">
        <v>383</v>
      </c>
      <c r="E65" s="239" t="s">
        <v>528</v>
      </c>
      <c r="F65" s="239" t="s">
        <v>529</v>
      </c>
      <c r="G65" s="260" t="str">
        <f t="shared" si="0"/>
        <v>マツモト ヒロキ</v>
      </c>
      <c r="H65" s="260" t="str">
        <f t="shared" si="1"/>
        <v>ﾏﾂﾓﾄ ﾋﾛｷ</v>
      </c>
      <c r="I65" s="260" t="str">
        <f t="shared" si="2"/>
        <v>ﾏﾂﾓﾄ</v>
      </c>
      <c r="J65" s="264"/>
    </row>
    <row r="66" spans="2:10">
      <c r="B66" s="238">
        <v>64</v>
      </c>
      <c r="C66" s="239" t="s">
        <v>391</v>
      </c>
      <c r="D66" s="239" t="s">
        <v>384</v>
      </c>
      <c r="E66" s="239" t="s">
        <v>530</v>
      </c>
      <c r="F66" s="239" t="s">
        <v>531</v>
      </c>
      <c r="G66" s="260" t="str">
        <f t="shared" si="0"/>
        <v>モリタ カズハル</v>
      </c>
      <c r="H66" s="260" t="str">
        <f t="shared" si="1"/>
        <v>ﾓﾘﾀ ｶｽﾞﾊﾙ</v>
      </c>
      <c r="I66" s="260" t="str">
        <f t="shared" si="2"/>
        <v>ﾓﾘﾀ</v>
      </c>
      <c r="J66" s="264"/>
    </row>
    <row r="67" spans="2:10">
      <c r="B67" s="238">
        <v>65</v>
      </c>
      <c r="C67" s="239" t="s">
        <v>391</v>
      </c>
      <c r="D67" s="239" t="s">
        <v>385</v>
      </c>
      <c r="E67" s="239" t="s">
        <v>532</v>
      </c>
      <c r="F67" s="239" t="s">
        <v>533</v>
      </c>
      <c r="G67" s="260" t="str">
        <f t="shared" si="0"/>
        <v>カワカミ ヨシユキ</v>
      </c>
      <c r="H67" s="260" t="str">
        <f t="shared" si="1"/>
        <v>ｶﾜｶﾐ ﾖｼﾕｷ</v>
      </c>
      <c r="I67" s="260" t="str">
        <f t="shared" si="2"/>
        <v>ｶﾜｶﾐ</v>
      </c>
      <c r="J67" s="264"/>
    </row>
    <row r="68" spans="2:10">
      <c r="B68" s="238">
        <v>66</v>
      </c>
      <c r="C68" s="239" t="s">
        <v>391</v>
      </c>
      <c r="D68" s="239" t="s">
        <v>386</v>
      </c>
      <c r="E68" s="239" t="s">
        <v>534</v>
      </c>
      <c r="F68" s="239" t="s">
        <v>535</v>
      </c>
      <c r="G68" s="260" t="str">
        <f t="shared" ref="G68:G107" si="3">PHONETIC(F68)</f>
        <v>イトウ コウセイ</v>
      </c>
      <c r="H68" s="260" t="str">
        <f t="shared" ref="H68:H107" si="4">ASC(G68)</f>
        <v>ｲﾄｳ ｺｳｾｲ</v>
      </c>
      <c r="I68" s="260" t="str">
        <f t="shared" ref="I68:I107" si="5">IFERROR(LEFT(H68,FIND(" ",H68)-1),"")</f>
        <v>ｲﾄｳ</v>
      </c>
      <c r="J68" s="264"/>
    </row>
    <row r="69" spans="2:10">
      <c r="B69" s="238">
        <v>67</v>
      </c>
      <c r="C69" s="239" t="s">
        <v>391</v>
      </c>
      <c r="D69" s="239" t="s">
        <v>387</v>
      </c>
      <c r="E69" s="239" t="s">
        <v>536</v>
      </c>
      <c r="F69" s="239" t="s">
        <v>537</v>
      </c>
      <c r="G69" s="260" t="str">
        <f t="shared" si="3"/>
        <v>ヨシカワ キョウスケ</v>
      </c>
      <c r="H69" s="260" t="str">
        <f t="shared" si="4"/>
        <v>ﾖｼｶﾜ ｷｮｳｽｹ</v>
      </c>
      <c r="I69" s="260" t="str">
        <f t="shared" si="5"/>
        <v>ﾖｼｶﾜ</v>
      </c>
      <c r="J69" s="264"/>
    </row>
    <row r="70" spans="2:10">
      <c r="B70" s="238">
        <v>68</v>
      </c>
      <c r="C70" s="239" t="s">
        <v>391</v>
      </c>
      <c r="D70" s="239" t="s">
        <v>388</v>
      </c>
      <c r="E70" s="239" t="s">
        <v>538</v>
      </c>
      <c r="F70" s="239" t="s">
        <v>539</v>
      </c>
      <c r="G70" s="260" t="str">
        <f t="shared" si="3"/>
        <v>サカイ ハルユキ</v>
      </c>
      <c r="H70" s="260" t="str">
        <f t="shared" si="4"/>
        <v>ｻｶｲ ﾊﾙﾕｷ</v>
      </c>
      <c r="I70" s="260" t="str">
        <f t="shared" si="5"/>
        <v>ｻｶｲ</v>
      </c>
      <c r="J70" s="264"/>
    </row>
    <row r="71" spans="2:10">
      <c r="B71" s="238">
        <v>69</v>
      </c>
      <c r="C71" s="239" t="s">
        <v>391</v>
      </c>
      <c r="D71" s="239" t="s">
        <v>389</v>
      </c>
      <c r="E71" s="239" t="s">
        <v>540</v>
      </c>
      <c r="F71" s="239" t="s">
        <v>541</v>
      </c>
      <c r="G71" s="260" t="str">
        <f t="shared" si="3"/>
        <v>ヤマサキ ヒロアキ</v>
      </c>
      <c r="H71" s="260" t="str">
        <f t="shared" si="4"/>
        <v>ﾔﾏｻｷ ﾋﾛｱｷ</v>
      </c>
      <c r="I71" s="260" t="str">
        <f t="shared" si="5"/>
        <v>ﾔﾏｻｷ</v>
      </c>
      <c r="J71" s="264"/>
    </row>
    <row r="72" spans="2:10">
      <c r="B72" s="238">
        <v>70</v>
      </c>
      <c r="C72" s="239" t="s">
        <v>392</v>
      </c>
      <c r="D72" s="239" t="s">
        <v>356</v>
      </c>
      <c r="E72" s="239" t="s">
        <v>542</v>
      </c>
      <c r="F72" s="239" t="s">
        <v>543</v>
      </c>
      <c r="G72" s="260" t="str">
        <f t="shared" si="3"/>
        <v>コダマ ヨシハル</v>
      </c>
      <c r="H72" s="260" t="str">
        <f t="shared" si="4"/>
        <v>ｺﾀﾞﾏ ﾖｼﾊﾙ</v>
      </c>
      <c r="I72" s="260" t="str">
        <f t="shared" si="5"/>
        <v>ｺﾀﾞﾏ</v>
      </c>
      <c r="J72" s="264"/>
    </row>
    <row r="73" spans="2:10">
      <c r="B73" s="238">
        <v>71</v>
      </c>
      <c r="C73" s="239" t="s">
        <v>392</v>
      </c>
      <c r="D73" s="239" t="s">
        <v>357</v>
      </c>
      <c r="E73" s="239" t="s">
        <v>544</v>
      </c>
      <c r="F73" s="239" t="s">
        <v>545</v>
      </c>
      <c r="G73" s="260" t="str">
        <f t="shared" si="3"/>
        <v>アラキ ヨシヒサ</v>
      </c>
      <c r="H73" s="260" t="str">
        <f t="shared" si="4"/>
        <v>ｱﾗｷ ﾖｼﾋｻ</v>
      </c>
      <c r="I73" s="260" t="str">
        <f t="shared" si="5"/>
        <v>ｱﾗｷ</v>
      </c>
      <c r="J73" s="264"/>
    </row>
    <row r="74" spans="2:10">
      <c r="B74" s="238">
        <v>72</v>
      </c>
      <c r="C74" s="239" t="s">
        <v>392</v>
      </c>
      <c r="D74" s="239" t="s">
        <v>358</v>
      </c>
      <c r="E74" s="239" t="s">
        <v>546</v>
      </c>
      <c r="F74" s="239" t="s">
        <v>547</v>
      </c>
      <c r="G74" s="260" t="str">
        <f t="shared" si="3"/>
        <v>マツナガ ノブヒサ</v>
      </c>
      <c r="H74" s="260" t="str">
        <f t="shared" si="4"/>
        <v>ﾏﾂﾅｶﾞ ﾉﾌﾞﾋｻ</v>
      </c>
      <c r="I74" s="260" t="str">
        <f t="shared" si="5"/>
        <v>ﾏﾂﾅｶﾞ</v>
      </c>
      <c r="J74" s="264"/>
    </row>
    <row r="75" spans="2:10">
      <c r="B75" s="238">
        <v>73</v>
      </c>
      <c r="C75" s="239" t="s">
        <v>392</v>
      </c>
      <c r="D75" s="239" t="s">
        <v>359</v>
      </c>
      <c r="E75" s="239" t="s">
        <v>548</v>
      </c>
      <c r="F75" s="239" t="s">
        <v>549</v>
      </c>
      <c r="G75" s="260" t="str">
        <f t="shared" si="3"/>
        <v>ヨコヤマ コウスケ</v>
      </c>
      <c r="H75" s="260" t="str">
        <f t="shared" si="4"/>
        <v>ﾖｺﾔﾏ ｺｳｽｹ</v>
      </c>
      <c r="I75" s="260" t="str">
        <f t="shared" si="5"/>
        <v>ﾖｺﾔﾏ</v>
      </c>
      <c r="J75" s="264"/>
    </row>
    <row r="76" spans="2:10">
      <c r="B76" s="238">
        <v>74</v>
      </c>
      <c r="C76" s="239" t="s">
        <v>392</v>
      </c>
      <c r="D76" s="239" t="s">
        <v>360</v>
      </c>
      <c r="E76" s="239" t="s">
        <v>550</v>
      </c>
      <c r="F76" s="239" t="s">
        <v>551</v>
      </c>
      <c r="G76" s="260" t="str">
        <f t="shared" si="3"/>
        <v>ワタナベ トシノリ</v>
      </c>
      <c r="H76" s="260" t="str">
        <f t="shared" si="4"/>
        <v>ﾜﾀﾅﾍﾞ ﾄｼﾉﾘ</v>
      </c>
      <c r="I76" s="260" t="str">
        <f t="shared" si="5"/>
        <v>ﾜﾀﾅﾍﾞ</v>
      </c>
      <c r="J76" s="264"/>
    </row>
    <row r="77" spans="2:10">
      <c r="B77" s="238">
        <v>75</v>
      </c>
      <c r="C77" s="239" t="s">
        <v>392</v>
      </c>
      <c r="D77" s="239" t="s">
        <v>361</v>
      </c>
      <c r="E77" s="239" t="s">
        <v>552</v>
      </c>
      <c r="F77" s="239" t="s">
        <v>553</v>
      </c>
      <c r="G77" s="260" t="str">
        <f t="shared" si="3"/>
        <v>ナカイ ヒロヤス</v>
      </c>
      <c r="H77" s="260" t="str">
        <f t="shared" si="4"/>
        <v>ﾅｶｲ ﾋﾛﾔｽ</v>
      </c>
      <c r="I77" s="260" t="str">
        <f t="shared" si="5"/>
        <v>ﾅｶｲ</v>
      </c>
      <c r="J77" s="264"/>
    </row>
    <row r="78" spans="2:10">
      <c r="B78" s="238">
        <v>76</v>
      </c>
      <c r="C78" s="239" t="s">
        <v>392</v>
      </c>
      <c r="D78" s="239" t="s">
        <v>362</v>
      </c>
      <c r="E78" s="239" t="s">
        <v>554</v>
      </c>
      <c r="F78" s="239" t="s">
        <v>555</v>
      </c>
      <c r="G78" s="260" t="str">
        <f t="shared" si="3"/>
        <v>カタオカ ショウジ</v>
      </c>
      <c r="H78" s="260" t="str">
        <f t="shared" si="4"/>
        <v>ｶﾀｵｶ ｼｮｳｼﾞ</v>
      </c>
      <c r="I78" s="260" t="str">
        <f t="shared" si="5"/>
        <v>ｶﾀｵｶ</v>
      </c>
      <c r="J78" s="264"/>
    </row>
    <row r="79" spans="2:10">
      <c r="B79" s="238">
        <v>77</v>
      </c>
      <c r="C79" s="239" t="s">
        <v>392</v>
      </c>
      <c r="D79" s="239" t="s">
        <v>363</v>
      </c>
      <c r="E79" s="239" t="s">
        <v>556</v>
      </c>
      <c r="F79" s="239" t="s">
        <v>557</v>
      </c>
      <c r="G79" s="260" t="str">
        <f t="shared" si="3"/>
        <v>イワタ ヨリヒコ</v>
      </c>
      <c r="H79" s="260" t="str">
        <f t="shared" si="4"/>
        <v>ｲﾜﾀ ﾖﾘﾋｺ</v>
      </c>
      <c r="I79" s="260" t="str">
        <f t="shared" si="5"/>
        <v>ｲﾜﾀ</v>
      </c>
      <c r="J79" s="264"/>
    </row>
    <row r="80" spans="2:10">
      <c r="B80" s="238">
        <v>78</v>
      </c>
      <c r="C80" s="239" t="s">
        <v>392</v>
      </c>
      <c r="D80" s="239" t="s">
        <v>364</v>
      </c>
      <c r="E80" s="239" t="s">
        <v>558</v>
      </c>
      <c r="F80" s="239" t="s">
        <v>559</v>
      </c>
      <c r="G80" s="260" t="str">
        <f t="shared" si="3"/>
        <v>ネモト カズヨシ</v>
      </c>
      <c r="H80" s="260" t="str">
        <f t="shared" si="4"/>
        <v>ﾈﾓﾄ ｶｽﾞﾖｼ</v>
      </c>
      <c r="I80" s="260" t="str">
        <f t="shared" si="5"/>
        <v>ﾈﾓﾄ</v>
      </c>
      <c r="J80" s="264"/>
    </row>
    <row r="81" spans="2:10">
      <c r="B81" s="238">
        <v>79</v>
      </c>
      <c r="C81" s="239" t="s">
        <v>392</v>
      </c>
      <c r="D81" s="239" t="s">
        <v>365</v>
      </c>
      <c r="E81" s="239" t="s">
        <v>560</v>
      </c>
      <c r="F81" s="239" t="s">
        <v>561</v>
      </c>
      <c r="G81" s="260" t="str">
        <f t="shared" si="3"/>
        <v>アズマ ヒロオ</v>
      </c>
      <c r="H81" s="260" t="str">
        <f t="shared" si="4"/>
        <v>ｱｽﾞﾏ ﾋﾛｵ</v>
      </c>
      <c r="I81" s="260" t="str">
        <f t="shared" si="5"/>
        <v>ｱｽﾞﾏ</v>
      </c>
      <c r="J81" s="264"/>
    </row>
    <row r="82" spans="2:10">
      <c r="B82" s="238">
        <v>80</v>
      </c>
      <c r="C82" s="239" t="s">
        <v>392</v>
      </c>
      <c r="D82" s="239" t="s">
        <v>366</v>
      </c>
      <c r="E82" s="239" t="s">
        <v>562</v>
      </c>
      <c r="F82" s="239" t="s">
        <v>563</v>
      </c>
      <c r="G82" s="260" t="str">
        <f t="shared" si="3"/>
        <v>コイケ ケイスケ</v>
      </c>
      <c r="H82" s="260" t="str">
        <f t="shared" si="4"/>
        <v>ｺｲｹ ｹｲｽｹ</v>
      </c>
      <c r="I82" s="260" t="str">
        <f t="shared" si="5"/>
        <v>ｺｲｹ</v>
      </c>
      <c r="J82" s="264"/>
    </row>
    <row r="83" spans="2:10">
      <c r="B83" s="238">
        <v>81</v>
      </c>
      <c r="C83" s="239" t="s">
        <v>392</v>
      </c>
      <c r="D83" s="239" t="s">
        <v>367</v>
      </c>
      <c r="E83" s="239" t="s">
        <v>564</v>
      </c>
      <c r="F83" s="239" t="s">
        <v>565</v>
      </c>
      <c r="G83" s="260" t="str">
        <f t="shared" si="3"/>
        <v>クワハラ タカオ</v>
      </c>
      <c r="H83" s="260" t="str">
        <f t="shared" si="4"/>
        <v>ｸﾜﾊﾗ ﾀｶｵ</v>
      </c>
      <c r="I83" s="260" t="str">
        <f t="shared" si="5"/>
        <v>ｸﾜﾊﾗ</v>
      </c>
      <c r="J83" s="264"/>
    </row>
    <row r="84" spans="2:10">
      <c r="B84" s="238">
        <v>82</v>
      </c>
      <c r="C84" s="239" t="s">
        <v>392</v>
      </c>
      <c r="D84" s="239" t="s">
        <v>368</v>
      </c>
      <c r="E84" s="239" t="s">
        <v>566</v>
      </c>
      <c r="F84" s="239" t="s">
        <v>567</v>
      </c>
      <c r="G84" s="260" t="str">
        <f t="shared" si="3"/>
        <v>オオタケ イサオ</v>
      </c>
      <c r="H84" s="260" t="str">
        <f t="shared" si="4"/>
        <v>ｵｵﾀｹ ｲｻｵ</v>
      </c>
      <c r="I84" s="260" t="str">
        <f t="shared" si="5"/>
        <v>ｵｵﾀｹ</v>
      </c>
      <c r="J84" s="264"/>
    </row>
    <row r="85" spans="2:10">
      <c r="B85" s="238">
        <v>83</v>
      </c>
      <c r="C85" s="239" t="s">
        <v>392</v>
      </c>
      <c r="D85" s="239" t="s">
        <v>369</v>
      </c>
      <c r="E85" s="239" t="s">
        <v>568</v>
      </c>
      <c r="F85" s="239" t="s">
        <v>569</v>
      </c>
      <c r="G85" s="260" t="str">
        <f t="shared" si="3"/>
        <v>ホシノ マサミ</v>
      </c>
      <c r="H85" s="260" t="str">
        <f t="shared" si="4"/>
        <v>ﾎｼﾉ ﾏｻﾐ</v>
      </c>
      <c r="I85" s="260" t="str">
        <f t="shared" si="5"/>
        <v>ﾎｼﾉ</v>
      </c>
      <c r="J85" s="264"/>
    </row>
    <row r="86" spans="2:10">
      <c r="B86" s="238">
        <v>84</v>
      </c>
      <c r="C86" s="239" t="s">
        <v>392</v>
      </c>
      <c r="D86" s="239" t="s">
        <v>370</v>
      </c>
      <c r="E86" s="239" t="s">
        <v>570</v>
      </c>
      <c r="F86" s="239" t="s">
        <v>571</v>
      </c>
      <c r="G86" s="260" t="str">
        <f t="shared" si="3"/>
        <v>トクナガ ヒカル</v>
      </c>
      <c r="H86" s="260" t="str">
        <f t="shared" si="4"/>
        <v>ﾄｸﾅｶﾞ ﾋｶﾙ</v>
      </c>
      <c r="I86" s="260" t="str">
        <f t="shared" si="5"/>
        <v>ﾄｸﾅｶﾞ</v>
      </c>
      <c r="J86" s="264"/>
    </row>
    <row r="87" spans="2:10">
      <c r="B87" s="238">
        <v>85</v>
      </c>
      <c r="C87" s="239" t="s">
        <v>392</v>
      </c>
      <c r="D87" s="239" t="s">
        <v>371</v>
      </c>
      <c r="E87" s="239" t="s">
        <v>572</v>
      </c>
      <c r="F87" s="239" t="s">
        <v>573</v>
      </c>
      <c r="G87" s="260" t="str">
        <f t="shared" si="3"/>
        <v>ナガタ マサヒコ</v>
      </c>
      <c r="H87" s="260" t="str">
        <f t="shared" si="4"/>
        <v>ﾅｶﾞﾀ ﾏｻﾋｺ</v>
      </c>
      <c r="I87" s="260" t="str">
        <f t="shared" si="5"/>
        <v>ﾅｶﾞﾀ</v>
      </c>
      <c r="J87" s="264"/>
    </row>
    <row r="88" spans="2:10">
      <c r="B88" s="238">
        <v>86</v>
      </c>
      <c r="C88" s="239" t="s">
        <v>392</v>
      </c>
      <c r="D88" s="239" t="s">
        <v>372</v>
      </c>
      <c r="E88" s="239" t="s">
        <v>574</v>
      </c>
      <c r="F88" s="239" t="s">
        <v>575</v>
      </c>
      <c r="G88" s="260" t="str">
        <f t="shared" si="3"/>
        <v>イデ シンサク</v>
      </c>
      <c r="H88" s="260" t="str">
        <f t="shared" si="4"/>
        <v>ｲﾃﾞ ｼﾝｻｸ</v>
      </c>
      <c r="I88" s="260" t="str">
        <f t="shared" si="5"/>
        <v>ｲﾃﾞ</v>
      </c>
      <c r="J88" s="264"/>
    </row>
    <row r="89" spans="2:10">
      <c r="B89" s="238">
        <v>87</v>
      </c>
      <c r="C89" s="239" t="s">
        <v>392</v>
      </c>
      <c r="D89" s="239" t="s">
        <v>373</v>
      </c>
      <c r="E89" s="239" t="s">
        <v>576</v>
      </c>
      <c r="F89" s="239" t="s">
        <v>577</v>
      </c>
      <c r="G89" s="260" t="str">
        <f t="shared" si="3"/>
        <v>カンダ タカオ</v>
      </c>
      <c r="H89" s="260" t="str">
        <f t="shared" si="4"/>
        <v>ｶﾝﾀﾞ ﾀｶｵ</v>
      </c>
      <c r="I89" s="260" t="str">
        <f t="shared" si="5"/>
        <v>ｶﾝﾀﾞ</v>
      </c>
      <c r="J89" s="264"/>
    </row>
    <row r="90" spans="2:10">
      <c r="B90" s="238">
        <v>88</v>
      </c>
      <c r="C90" s="239" t="s">
        <v>392</v>
      </c>
      <c r="D90" s="239" t="s">
        <v>374</v>
      </c>
      <c r="E90" s="239" t="s">
        <v>578</v>
      </c>
      <c r="F90" s="239" t="s">
        <v>579</v>
      </c>
      <c r="G90" s="260" t="str">
        <f t="shared" si="3"/>
        <v>アイハラ シゲミツ</v>
      </c>
      <c r="H90" s="260" t="str">
        <f t="shared" si="4"/>
        <v>ｱｲﾊﾗ ｼｹﾞﾐﾂ</v>
      </c>
      <c r="I90" s="260" t="str">
        <f t="shared" si="5"/>
        <v>ｱｲﾊﾗ</v>
      </c>
      <c r="J90" s="264"/>
    </row>
    <row r="91" spans="2:10">
      <c r="B91" s="238">
        <v>89</v>
      </c>
      <c r="C91" s="239" t="s">
        <v>392</v>
      </c>
      <c r="D91" s="239" t="s">
        <v>375</v>
      </c>
      <c r="E91" s="239" t="s">
        <v>580</v>
      </c>
      <c r="F91" s="239" t="s">
        <v>581</v>
      </c>
      <c r="G91" s="260" t="str">
        <f t="shared" si="3"/>
        <v>テラダ タカヨシ</v>
      </c>
      <c r="H91" s="260" t="str">
        <f t="shared" si="4"/>
        <v>ﾃﾗﾀﾞ ﾀｶﾖｼ</v>
      </c>
      <c r="I91" s="260" t="str">
        <f t="shared" si="5"/>
        <v>ﾃﾗﾀﾞ</v>
      </c>
      <c r="J91" s="264"/>
    </row>
    <row r="92" spans="2:10">
      <c r="B92" s="238">
        <v>90</v>
      </c>
      <c r="C92" s="239" t="s">
        <v>392</v>
      </c>
      <c r="D92" s="239" t="s">
        <v>376</v>
      </c>
      <c r="E92" s="239" t="s">
        <v>582</v>
      </c>
      <c r="F92" s="239" t="s">
        <v>583</v>
      </c>
      <c r="G92" s="260" t="str">
        <f t="shared" si="3"/>
        <v>カワハラ マサオミ</v>
      </c>
      <c r="H92" s="260" t="str">
        <f t="shared" si="4"/>
        <v>ｶﾜﾊﾗ ﾏｻｵﾐ</v>
      </c>
      <c r="I92" s="260" t="str">
        <f t="shared" si="5"/>
        <v>ｶﾜﾊﾗ</v>
      </c>
      <c r="J92" s="264"/>
    </row>
    <row r="93" spans="2:10">
      <c r="B93" s="238">
        <v>91</v>
      </c>
      <c r="C93" s="239" t="s">
        <v>392</v>
      </c>
      <c r="D93" s="239" t="s">
        <v>377</v>
      </c>
      <c r="E93" s="239" t="s">
        <v>584</v>
      </c>
      <c r="F93" s="239" t="s">
        <v>585</v>
      </c>
      <c r="G93" s="260" t="str">
        <f t="shared" si="3"/>
        <v>テヅカ ケイゾウ</v>
      </c>
      <c r="H93" s="260" t="str">
        <f t="shared" si="4"/>
        <v>ﾃﾂﾞｶ ｹｲｿﾞｳ</v>
      </c>
      <c r="I93" s="260" t="str">
        <f t="shared" si="5"/>
        <v>ﾃﾂﾞｶ</v>
      </c>
      <c r="J93" s="264"/>
    </row>
    <row r="94" spans="2:10">
      <c r="B94" s="238">
        <v>92</v>
      </c>
      <c r="C94" s="239" t="s">
        <v>392</v>
      </c>
      <c r="D94" s="239" t="s">
        <v>378</v>
      </c>
      <c r="E94" s="239" t="s">
        <v>586</v>
      </c>
      <c r="F94" s="239" t="s">
        <v>587</v>
      </c>
      <c r="G94" s="260" t="str">
        <f t="shared" si="3"/>
        <v>カイ ヒロミチ</v>
      </c>
      <c r="H94" s="260" t="str">
        <f t="shared" si="4"/>
        <v>ｶｲ ﾋﾛﾐﾁ</v>
      </c>
      <c r="I94" s="260" t="str">
        <f t="shared" si="5"/>
        <v>ｶｲ</v>
      </c>
      <c r="J94" s="264"/>
    </row>
    <row r="95" spans="2:10">
      <c r="B95" s="238">
        <v>93</v>
      </c>
      <c r="C95" s="239" t="s">
        <v>392</v>
      </c>
      <c r="D95" s="239" t="s">
        <v>379</v>
      </c>
      <c r="E95" s="239" t="s">
        <v>588</v>
      </c>
      <c r="F95" s="239" t="s">
        <v>589</v>
      </c>
      <c r="G95" s="260" t="str">
        <f t="shared" si="3"/>
        <v>クボタ タクミ</v>
      </c>
      <c r="H95" s="260" t="str">
        <f t="shared" si="4"/>
        <v>ｸﾎﾞﾀ ﾀｸﾐ</v>
      </c>
      <c r="I95" s="260" t="str">
        <f t="shared" si="5"/>
        <v>ｸﾎﾞﾀ</v>
      </c>
      <c r="J95" s="264"/>
    </row>
    <row r="96" spans="2:10">
      <c r="B96" s="238">
        <v>94</v>
      </c>
      <c r="C96" s="239" t="s">
        <v>392</v>
      </c>
      <c r="D96" s="239" t="s">
        <v>380</v>
      </c>
      <c r="E96" s="239" t="s">
        <v>590</v>
      </c>
      <c r="F96" s="239" t="s">
        <v>591</v>
      </c>
      <c r="G96" s="260" t="str">
        <f t="shared" si="3"/>
        <v>ナカダ タカヨシ</v>
      </c>
      <c r="H96" s="260" t="str">
        <f t="shared" si="4"/>
        <v>ﾅｶﾀﾞ ﾀｶﾖｼ</v>
      </c>
      <c r="I96" s="260" t="str">
        <f t="shared" si="5"/>
        <v>ﾅｶﾀﾞ</v>
      </c>
      <c r="J96" s="264"/>
    </row>
    <row r="97" spans="2:10">
      <c r="B97" s="238">
        <v>95</v>
      </c>
      <c r="C97" s="239" t="s">
        <v>392</v>
      </c>
      <c r="D97" s="239" t="s">
        <v>381</v>
      </c>
      <c r="E97" s="239" t="s">
        <v>592</v>
      </c>
      <c r="F97" s="239" t="s">
        <v>593</v>
      </c>
      <c r="G97" s="260" t="str">
        <f t="shared" si="3"/>
        <v>トヨダ リョウスケ</v>
      </c>
      <c r="H97" s="260" t="str">
        <f t="shared" si="4"/>
        <v>ﾄﾖﾀﾞ ﾘｮｳｽｹ</v>
      </c>
      <c r="I97" s="260" t="str">
        <f t="shared" si="5"/>
        <v>ﾄﾖﾀﾞ</v>
      </c>
      <c r="J97" s="264"/>
    </row>
    <row r="98" spans="2:10">
      <c r="B98" s="238">
        <v>96</v>
      </c>
      <c r="C98" s="239" t="s">
        <v>392</v>
      </c>
      <c r="D98" s="239" t="s">
        <v>382</v>
      </c>
      <c r="E98" s="239" t="s">
        <v>594</v>
      </c>
      <c r="F98" s="239" t="s">
        <v>595</v>
      </c>
      <c r="G98" s="260" t="str">
        <f t="shared" si="3"/>
        <v>ツカモト アキノリ</v>
      </c>
      <c r="H98" s="260" t="str">
        <f t="shared" si="4"/>
        <v>ﾂｶﾓﾄ ｱｷﾉﾘ</v>
      </c>
      <c r="I98" s="260" t="str">
        <f t="shared" si="5"/>
        <v>ﾂｶﾓﾄ</v>
      </c>
      <c r="J98" s="264"/>
    </row>
    <row r="99" spans="2:10">
      <c r="B99" s="238">
        <v>97</v>
      </c>
      <c r="C99" s="239" t="s">
        <v>392</v>
      </c>
      <c r="D99" s="239" t="s">
        <v>383</v>
      </c>
      <c r="E99" s="239" t="s">
        <v>596</v>
      </c>
      <c r="F99" s="239" t="s">
        <v>597</v>
      </c>
      <c r="G99" s="260" t="str">
        <f t="shared" si="3"/>
        <v>ハタケヤマ マサヒロ</v>
      </c>
      <c r="H99" s="260" t="str">
        <f t="shared" si="4"/>
        <v>ﾊﾀｹﾔﾏ ﾏｻﾋﾛ</v>
      </c>
      <c r="I99" s="260" t="str">
        <f t="shared" si="5"/>
        <v>ﾊﾀｹﾔﾏ</v>
      </c>
      <c r="J99" s="264"/>
    </row>
    <row r="100" spans="2:10">
      <c r="B100" s="238">
        <v>98</v>
      </c>
      <c r="C100" s="239" t="s">
        <v>392</v>
      </c>
      <c r="D100" s="239" t="s">
        <v>384</v>
      </c>
      <c r="E100" s="239" t="s">
        <v>598</v>
      </c>
      <c r="F100" s="239" t="s">
        <v>599</v>
      </c>
      <c r="G100" s="260" t="str">
        <f t="shared" si="3"/>
        <v>ショウジ フミヨシ</v>
      </c>
      <c r="H100" s="260" t="str">
        <f t="shared" si="4"/>
        <v>ｼｮｳｼﾞ ﾌﾐﾖｼ</v>
      </c>
      <c r="I100" s="260" t="str">
        <f t="shared" si="5"/>
        <v>ｼｮｳｼﾞ</v>
      </c>
      <c r="J100" s="264"/>
    </row>
    <row r="101" spans="2:10">
      <c r="B101" s="238">
        <v>99</v>
      </c>
      <c r="C101" s="239" t="s">
        <v>392</v>
      </c>
      <c r="D101" s="239" t="s">
        <v>385</v>
      </c>
      <c r="E101" s="239" t="s">
        <v>600</v>
      </c>
      <c r="F101" s="239" t="s">
        <v>601</v>
      </c>
      <c r="G101" s="260" t="str">
        <f t="shared" si="3"/>
        <v>タカオ タカキ</v>
      </c>
      <c r="H101" s="260" t="str">
        <f t="shared" si="4"/>
        <v>ﾀｶｵ ﾀｶｷ</v>
      </c>
      <c r="I101" s="260" t="str">
        <f t="shared" si="5"/>
        <v>ﾀｶｵ</v>
      </c>
      <c r="J101" s="264"/>
    </row>
    <row r="102" spans="2:10">
      <c r="B102" s="238">
        <v>100</v>
      </c>
      <c r="C102" s="239" t="s">
        <v>392</v>
      </c>
      <c r="D102" s="239" t="s">
        <v>386</v>
      </c>
      <c r="E102" s="239" t="s">
        <v>602</v>
      </c>
      <c r="F102" s="239" t="s">
        <v>603</v>
      </c>
      <c r="G102" s="260" t="str">
        <f t="shared" si="3"/>
        <v>ドイ マサシ</v>
      </c>
      <c r="H102" s="260" t="str">
        <f t="shared" si="4"/>
        <v>ﾄﾞｲ ﾏｻｼ</v>
      </c>
      <c r="I102" s="260" t="str">
        <f t="shared" si="5"/>
        <v>ﾄﾞｲ</v>
      </c>
      <c r="J102" s="264"/>
    </row>
    <row r="103" spans="2:10">
      <c r="B103" s="238" t="str">
        <f>""</f>
        <v/>
      </c>
      <c r="C103" s="239" t="str">
        <f>""</f>
        <v/>
      </c>
      <c r="D103" s="239" t="str">
        <f>""</f>
        <v/>
      </c>
      <c r="E103" s="239" t="str">
        <f>""</f>
        <v/>
      </c>
      <c r="F103" s="239" t="str">
        <f>""</f>
        <v/>
      </c>
      <c r="G103" s="260" t="str">
        <f t="shared" si="3"/>
        <v/>
      </c>
      <c r="H103" s="260" t="str">
        <f t="shared" si="4"/>
        <v/>
      </c>
      <c r="I103" s="260" t="str">
        <f t="shared" ref="I103" si="6">IFERROR(LEFT(H103,FIND(" ",H103)-1),"")</f>
        <v/>
      </c>
      <c r="J103" s="264"/>
    </row>
    <row r="104" spans="2:10">
      <c r="B104" s="238" t="str">
        <f>""</f>
        <v/>
      </c>
      <c r="C104" s="239" t="str">
        <f>""</f>
        <v/>
      </c>
      <c r="D104" s="239" t="str">
        <f>""</f>
        <v/>
      </c>
      <c r="E104" s="239" t="str">
        <f>""</f>
        <v/>
      </c>
      <c r="F104" s="239" t="str">
        <f>""</f>
        <v/>
      </c>
      <c r="G104" s="260" t="str">
        <f t="shared" si="3"/>
        <v/>
      </c>
      <c r="H104" s="260" t="str">
        <f t="shared" si="4"/>
        <v/>
      </c>
      <c r="I104" s="260" t="str">
        <f t="shared" ref="I104" si="7">IFERROR(LEFT(H104,FIND(" ",H104)-1),"")</f>
        <v/>
      </c>
      <c r="J104" s="264"/>
    </row>
    <row r="105" spans="2:10">
      <c r="B105" s="247" t="str">
        <f>""</f>
        <v/>
      </c>
      <c r="C105" s="248" t="str">
        <f>""</f>
        <v/>
      </c>
      <c r="D105" s="248" t="str">
        <f>""</f>
        <v/>
      </c>
      <c r="E105" s="248" t="str">
        <f>""</f>
        <v/>
      </c>
      <c r="F105" s="248" t="str">
        <f>""</f>
        <v/>
      </c>
      <c r="G105" s="261" t="str">
        <f t="shared" si="3"/>
        <v/>
      </c>
      <c r="H105" s="261" t="str">
        <f t="shared" si="4"/>
        <v/>
      </c>
      <c r="I105" s="261" t="str">
        <f t="shared" ref="I105:I106" si="8">IFERROR(LEFT(H105,FIND(" ",H105)-1),"")</f>
        <v/>
      </c>
      <c r="J105" s="265"/>
    </row>
    <row r="106" spans="2:10">
      <c r="B106" s="247" t="str">
        <f>""</f>
        <v/>
      </c>
      <c r="C106" s="248" t="str">
        <f>""</f>
        <v/>
      </c>
      <c r="D106" s="248" t="str">
        <f>""</f>
        <v/>
      </c>
      <c r="E106" s="248" t="str">
        <f>""</f>
        <v/>
      </c>
      <c r="F106" s="248" t="str">
        <f>""</f>
        <v/>
      </c>
      <c r="G106" s="261" t="str">
        <f t="shared" si="3"/>
        <v/>
      </c>
      <c r="H106" s="261" t="str">
        <f t="shared" si="4"/>
        <v/>
      </c>
      <c r="I106" s="261" t="str">
        <f t="shared" si="8"/>
        <v/>
      </c>
      <c r="J106" s="265"/>
    </row>
    <row r="107" spans="2:10">
      <c r="B107" s="240" t="str">
        <f>""</f>
        <v/>
      </c>
      <c r="C107" s="241" t="str">
        <f>""</f>
        <v/>
      </c>
      <c r="D107" s="241" t="str">
        <f>""</f>
        <v/>
      </c>
      <c r="E107" s="241" t="str">
        <f>""</f>
        <v/>
      </c>
      <c r="F107" s="241" t="str">
        <f>""</f>
        <v/>
      </c>
      <c r="G107" s="262" t="str">
        <f t="shared" si="3"/>
        <v/>
      </c>
      <c r="H107" s="262" t="str">
        <f t="shared" si="4"/>
        <v/>
      </c>
      <c r="I107" s="262" t="str">
        <f t="shared" si="5"/>
        <v/>
      </c>
      <c r="J107" s="266"/>
    </row>
  </sheetData>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30878-8C68-4558-915F-CA30888B839A}">
  <dimension ref="A1:AD22"/>
  <sheetViews>
    <sheetView workbookViewId="0"/>
  </sheetViews>
  <sheetFormatPr defaultRowHeight="18"/>
  <cols>
    <col min="5" max="6" width="9" style="20"/>
    <col min="12" max="12" width="3.33203125" bestFit="1" customWidth="1"/>
    <col min="27" max="31" width="0" hidden="1" customWidth="1"/>
  </cols>
  <sheetData>
    <row r="1" spans="1:30">
      <c r="A1" s="119" t="s">
        <v>220</v>
      </c>
      <c r="G1" s="20"/>
      <c r="H1" s="20"/>
      <c r="I1" s="20"/>
      <c r="J1" s="20"/>
    </row>
    <row r="2" spans="1:30">
      <c r="A2" s="179" t="s">
        <v>216</v>
      </c>
      <c r="B2" t="s">
        <v>223</v>
      </c>
      <c r="G2" s="20"/>
      <c r="H2" s="20"/>
      <c r="I2" s="20"/>
      <c r="J2" s="20"/>
    </row>
    <row r="3" spans="1:30">
      <c r="A3" s="179" t="s">
        <v>217</v>
      </c>
      <c r="B3" t="s">
        <v>224</v>
      </c>
      <c r="G3" s="20"/>
      <c r="H3" s="20"/>
      <c r="I3" s="20"/>
      <c r="J3" s="20"/>
    </row>
    <row r="4" spans="1:30">
      <c r="A4" s="179" t="s">
        <v>218</v>
      </c>
      <c r="B4" t="s">
        <v>225</v>
      </c>
      <c r="G4" s="20"/>
      <c r="H4" s="20"/>
      <c r="I4" s="20"/>
      <c r="J4" s="20"/>
    </row>
    <row r="5" spans="1:30">
      <c r="A5" s="179" t="s">
        <v>219</v>
      </c>
      <c r="B5" t="s">
        <v>226</v>
      </c>
      <c r="G5" s="20"/>
      <c r="H5" s="20"/>
      <c r="I5" s="20"/>
      <c r="J5" s="20"/>
    </row>
    <row r="6" spans="1:30" ht="18.5" thickBot="1"/>
    <row r="7" spans="1:30" ht="18.5" thickBot="1">
      <c r="B7" s="1" t="s">
        <v>0</v>
      </c>
      <c r="C7" s="2" t="s">
        <v>1</v>
      </c>
      <c r="D7" s="2" t="s">
        <v>2</v>
      </c>
      <c r="E7" s="2" t="s">
        <v>3</v>
      </c>
      <c r="F7" s="3" t="s">
        <v>4</v>
      </c>
      <c r="H7" s="102" t="s">
        <v>21</v>
      </c>
      <c r="I7" s="103" t="s">
        <v>22</v>
      </c>
      <c r="J7" s="103" t="s">
        <v>23</v>
      </c>
      <c r="K7" s="104" t="s">
        <v>24</v>
      </c>
      <c r="AA7" s="102" t="s">
        <v>21</v>
      </c>
      <c r="AB7" s="103" t="s">
        <v>22</v>
      </c>
      <c r="AC7" s="103" t="s">
        <v>23</v>
      </c>
      <c r="AD7" s="104" t="s">
        <v>24</v>
      </c>
    </row>
    <row r="8" spans="1:30" ht="19" thickTop="1" thickBot="1">
      <c r="B8" s="4">
        <v>1</v>
      </c>
      <c r="C8" s="5">
        <v>1</v>
      </c>
      <c r="D8" s="5">
        <v>1</v>
      </c>
      <c r="E8" s="89" t="s">
        <v>6</v>
      </c>
      <c r="F8" s="78">
        <v>88</v>
      </c>
      <c r="H8" s="436"/>
      <c r="I8" s="437"/>
      <c r="J8" s="437"/>
      <c r="K8" s="438"/>
      <c r="AA8" s="96">
        <f>SUM(F8:F22)</f>
        <v>1197</v>
      </c>
      <c r="AB8" s="97">
        <f>AVERAGE(F8:F22)</f>
        <v>79.8</v>
      </c>
      <c r="AC8" s="97">
        <f>MAX(F8:F22)</f>
        <v>100</v>
      </c>
      <c r="AD8" s="98">
        <f>MIN(F8:F22)</f>
        <v>59</v>
      </c>
    </row>
    <row r="9" spans="1:30">
      <c r="B9" s="6">
        <v>1</v>
      </c>
      <c r="C9" s="7">
        <v>1</v>
      </c>
      <c r="D9" s="7">
        <v>2</v>
      </c>
      <c r="E9" s="90" t="s">
        <v>7</v>
      </c>
      <c r="F9" s="81">
        <v>88</v>
      </c>
      <c r="H9" s="10"/>
      <c r="I9" s="10"/>
      <c r="J9" s="10"/>
      <c r="K9" s="10"/>
    </row>
    <row r="10" spans="1:30">
      <c r="B10" s="6">
        <v>1</v>
      </c>
      <c r="C10" s="7">
        <v>1</v>
      </c>
      <c r="D10" s="7">
        <v>3</v>
      </c>
      <c r="E10" s="90" t="s">
        <v>8</v>
      </c>
      <c r="F10" s="81">
        <v>75</v>
      </c>
    </row>
    <row r="11" spans="1:30" ht="18.5" thickBot="1">
      <c r="B11" s="6">
        <v>1</v>
      </c>
      <c r="C11" s="7">
        <v>1</v>
      </c>
      <c r="D11" s="7">
        <v>4</v>
      </c>
      <c r="E11" s="90" t="s">
        <v>9</v>
      </c>
      <c r="F11" s="81">
        <v>65</v>
      </c>
    </row>
    <row r="12" spans="1:30">
      <c r="B12" s="6">
        <v>1</v>
      </c>
      <c r="C12" s="7">
        <v>1</v>
      </c>
      <c r="D12" s="7">
        <v>5</v>
      </c>
      <c r="E12" s="90" t="s">
        <v>10</v>
      </c>
      <c r="F12" s="81">
        <v>77</v>
      </c>
      <c r="H12" s="11" t="s">
        <v>25</v>
      </c>
      <c r="I12" s="12"/>
      <c r="J12" s="12"/>
      <c r="K12" s="13"/>
    </row>
    <row r="13" spans="1:30">
      <c r="B13" s="6">
        <v>1</v>
      </c>
      <c r="C13" s="7">
        <v>2</v>
      </c>
      <c r="D13" s="7">
        <v>1</v>
      </c>
      <c r="E13" s="90" t="s">
        <v>11</v>
      </c>
      <c r="F13" s="81">
        <v>74</v>
      </c>
      <c r="H13" s="94" t="s">
        <v>29</v>
      </c>
      <c r="I13" s="15"/>
      <c r="J13" s="15"/>
      <c r="K13" s="16"/>
    </row>
    <row r="14" spans="1:30">
      <c r="B14" s="6">
        <v>1</v>
      </c>
      <c r="C14" s="7">
        <v>2</v>
      </c>
      <c r="D14" s="7">
        <v>2</v>
      </c>
      <c r="E14" s="90" t="s">
        <v>12</v>
      </c>
      <c r="F14" s="81">
        <v>76</v>
      </c>
      <c r="H14" s="14" t="s">
        <v>26</v>
      </c>
      <c r="I14" s="15"/>
      <c r="J14" s="15"/>
      <c r="K14" s="16"/>
    </row>
    <row r="15" spans="1:30">
      <c r="B15" s="6">
        <v>1</v>
      </c>
      <c r="C15" s="7">
        <v>2</v>
      </c>
      <c r="D15" s="7">
        <v>3</v>
      </c>
      <c r="E15" s="90" t="s">
        <v>13</v>
      </c>
      <c r="F15" s="81">
        <v>100</v>
      </c>
      <c r="H15" s="94" t="s">
        <v>30</v>
      </c>
      <c r="I15" s="15"/>
      <c r="J15" s="15"/>
      <c r="K15" s="16"/>
    </row>
    <row r="16" spans="1:30">
      <c r="B16" s="6">
        <v>1</v>
      </c>
      <c r="C16" s="7">
        <v>2</v>
      </c>
      <c r="D16" s="7">
        <v>4</v>
      </c>
      <c r="E16" s="90" t="s">
        <v>14</v>
      </c>
      <c r="F16" s="81">
        <v>100</v>
      </c>
      <c r="H16" s="14" t="s">
        <v>27</v>
      </c>
      <c r="I16" s="15"/>
      <c r="J16" s="15"/>
      <c r="K16" s="16"/>
    </row>
    <row r="17" spans="2:11">
      <c r="B17" s="6">
        <v>1</v>
      </c>
      <c r="C17" s="7">
        <v>2</v>
      </c>
      <c r="D17" s="7">
        <v>5</v>
      </c>
      <c r="E17" s="90" t="s">
        <v>15</v>
      </c>
      <c r="F17" s="81">
        <v>90</v>
      </c>
      <c r="H17" s="94" t="s">
        <v>31</v>
      </c>
      <c r="I17" s="15"/>
      <c r="J17" s="15"/>
      <c r="K17" s="16"/>
    </row>
    <row r="18" spans="2:11">
      <c r="B18" s="6">
        <v>1</v>
      </c>
      <c r="C18" s="7">
        <v>3</v>
      </c>
      <c r="D18" s="7">
        <v>1</v>
      </c>
      <c r="E18" s="90" t="s">
        <v>16</v>
      </c>
      <c r="F18" s="81">
        <v>61</v>
      </c>
      <c r="H18" s="14" t="s">
        <v>28</v>
      </c>
      <c r="I18" s="15"/>
      <c r="J18" s="15"/>
      <c r="K18" s="16"/>
    </row>
    <row r="19" spans="2:11" ht="18.5" thickBot="1">
      <c r="B19" s="6">
        <v>1</v>
      </c>
      <c r="C19" s="7">
        <v>3</v>
      </c>
      <c r="D19" s="7">
        <v>2</v>
      </c>
      <c r="E19" s="90" t="s">
        <v>17</v>
      </c>
      <c r="F19" s="81">
        <v>65</v>
      </c>
      <c r="H19" s="95" t="s">
        <v>32</v>
      </c>
      <c r="I19" s="18"/>
      <c r="J19" s="18"/>
      <c r="K19" s="19"/>
    </row>
    <row r="20" spans="2:11">
      <c r="B20" s="6">
        <v>1</v>
      </c>
      <c r="C20" s="7">
        <v>3</v>
      </c>
      <c r="D20" s="7">
        <v>3</v>
      </c>
      <c r="E20" s="90" t="s">
        <v>18</v>
      </c>
      <c r="F20" s="81">
        <v>82</v>
      </c>
    </row>
    <row r="21" spans="2:11">
      <c r="B21" s="6">
        <v>1</v>
      </c>
      <c r="C21" s="7">
        <v>3</v>
      </c>
      <c r="D21" s="7">
        <v>4</v>
      </c>
      <c r="E21" s="90" t="s">
        <v>19</v>
      </c>
      <c r="F21" s="81">
        <v>97</v>
      </c>
    </row>
    <row r="22" spans="2:11" ht="18.5" thickBot="1">
      <c r="B22" s="8">
        <v>1</v>
      </c>
      <c r="C22" s="9">
        <v>3</v>
      </c>
      <c r="D22" s="9">
        <v>5</v>
      </c>
      <c r="E22" s="91" t="s">
        <v>20</v>
      </c>
      <c r="F22" s="84">
        <v>59</v>
      </c>
    </row>
  </sheetData>
  <sheetProtection algorithmName="SHA-512" hashValue="lxr+W6ZALeuuRFlUnAAkW5lT7eEzaTYfmf4y5OW3JzkMFepI3q1qcZwOQPtt4PZaoO9qcSXHdZbPOY3mMMwgIw==" saltValue="j/PlaYtt/1V78BOtIBfZkg==" spinCount="100000" sheet="1" objects="1" scenarios="1"/>
  <phoneticPr fontId="3"/>
  <conditionalFormatting sqref="H8:K8">
    <cfRule type="expression" dxfId="21" priority="1">
      <formula>H8&lt;&gt;AA8</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E9898-EB63-4F08-9BAE-C80366A9D694}">
  <dimension ref="A1:AL27"/>
  <sheetViews>
    <sheetView workbookViewId="0"/>
  </sheetViews>
  <sheetFormatPr defaultRowHeight="18"/>
  <cols>
    <col min="2" max="2" width="7.08203125" style="20" bestFit="1" customWidth="1"/>
    <col min="3" max="3" width="9" style="20"/>
    <col min="4" max="15" width="8.58203125" style="20" customWidth="1"/>
    <col min="21" max="21" width="9" customWidth="1"/>
    <col min="27" max="39" width="0" hidden="1" customWidth="1"/>
  </cols>
  <sheetData>
    <row r="1" spans="1:38">
      <c r="A1" s="119" t="s">
        <v>220</v>
      </c>
      <c r="B1"/>
      <c r="C1"/>
      <c r="D1"/>
      <c r="K1"/>
      <c r="L1"/>
      <c r="M1"/>
      <c r="N1"/>
      <c r="O1"/>
    </row>
    <row r="2" spans="1:38">
      <c r="A2" s="179" t="s">
        <v>216</v>
      </c>
      <c r="B2" t="s">
        <v>228</v>
      </c>
      <c r="C2"/>
      <c r="D2"/>
      <c r="K2"/>
      <c r="L2"/>
      <c r="M2"/>
      <c r="N2"/>
      <c r="O2"/>
    </row>
    <row r="3" spans="1:38">
      <c r="A3" s="179"/>
      <c r="B3" t="s">
        <v>229</v>
      </c>
      <c r="C3"/>
      <c r="D3"/>
      <c r="K3"/>
      <c r="L3"/>
      <c r="M3"/>
      <c r="N3"/>
      <c r="O3"/>
    </row>
    <row r="4" spans="1:38">
      <c r="A4" s="179" t="s">
        <v>217</v>
      </c>
      <c r="B4" t="s">
        <v>230</v>
      </c>
      <c r="C4"/>
      <c r="D4"/>
      <c r="K4"/>
      <c r="L4"/>
      <c r="M4"/>
      <c r="N4"/>
      <c r="O4"/>
    </row>
    <row r="5" spans="1:38">
      <c r="A5" s="179"/>
      <c r="B5" t="s">
        <v>229</v>
      </c>
      <c r="C5"/>
      <c r="D5"/>
      <c r="K5"/>
      <c r="L5"/>
      <c r="M5"/>
      <c r="N5"/>
      <c r="O5"/>
    </row>
    <row r="6" spans="1:38">
      <c r="A6" s="179" t="s">
        <v>218</v>
      </c>
      <c r="B6" t="s">
        <v>231</v>
      </c>
      <c r="C6"/>
      <c r="D6"/>
      <c r="K6"/>
      <c r="L6"/>
      <c r="M6"/>
      <c r="N6"/>
      <c r="O6"/>
    </row>
    <row r="7" spans="1:38">
      <c r="B7" t="s">
        <v>229</v>
      </c>
    </row>
    <row r="8" spans="1:38">
      <c r="A8" s="179" t="s">
        <v>227</v>
      </c>
      <c r="B8" t="s">
        <v>233</v>
      </c>
      <c r="C8"/>
      <c r="D8"/>
      <c r="K8"/>
      <c r="L8"/>
      <c r="M8"/>
      <c r="N8"/>
      <c r="O8"/>
    </row>
    <row r="9" spans="1:38">
      <c r="B9" t="s">
        <v>229</v>
      </c>
    </row>
    <row r="10" spans="1:38" ht="18.5" thickBot="1">
      <c r="D10" s="75"/>
      <c r="Q10" s="27"/>
      <c r="R10" s="27"/>
      <c r="S10" s="27"/>
      <c r="T10" s="27"/>
    </row>
    <row r="11" spans="1:38">
      <c r="B11" s="269" t="s">
        <v>33</v>
      </c>
      <c r="C11" s="272" t="s">
        <v>34</v>
      </c>
      <c r="D11" s="274" t="s">
        <v>58</v>
      </c>
      <c r="E11" s="274"/>
      <c r="F11" s="274"/>
      <c r="G11" s="275" t="s">
        <v>57</v>
      </c>
      <c r="H11" s="276"/>
      <c r="I11" s="278"/>
      <c r="J11" s="279" t="s">
        <v>61</v>
      </c>
      <c r="K11" s="276"/>
      <c r="L11" s="280"/>
      <c r="M11" s="275" t="s">
        <v>60</v>
      </c>
      <c r="N11" s="276"/>
      <c r="O11" s="277"/>
      <c r="Q11" s="27"/>
      <c r="R11" s="27"/>
      <c r="S11" s="27"/>
      <c r="T11" s="27"/>
      <c r="AA11" s="274" t="s">
        <v>58</v>
      </c>
      <c r="AB11" s="274"/>
      <c r="AC11" s="274"/>
      <c r="AD11" s="275" t="s">
        <v>57</v>
      </c>
      <c r="AE11" s="276"/>
      <c r="AF11" s="278"/>
      <c r="AG11" s="279" t="s">
        <v>61</v>
      </c>
      <c r="AH11" s="276"/>
      <c r="AI11" s="280"/>
      <c r="AJ11" s="275" t="s">
        <v>60</v>
      </c>
      <c r="AK11" s="276"/>
      <c r="AL11" s="277"/>
    </row>
    <row r="12" spans="1:38" ht="39" customHeight="1" thickBot="1">
      <c r="B12" s="270"/>
      <c r="C12" s="273"/>
      <c r="D12" s="105" t="s">
        <v>54</v>
      </c>
      <c r="E12" s="105" t="s">
        <v>55</v>
      </c>
      <c r="F12" s="106" t="s">
        <v>56</v>
      </c>
      <c r="G12" s="107" t="s">
        <v>54</v>
      </c>
      <c r="H12" s="108" t="s">
        <v>55</v>
      </c>
      <c r="I12" s="109" t="s">
        <v>56</v>
      </c>
      <c r="J12" s="105" t="s">
        <v>54</v>
      </c>
      <c r="K12" s="108" t="s">
        <v>55</v>
      </c>
      <c r="L12" s="110" t="s">
        <v>56</v>
      </c>
      <c r="M12" s="111" t="s">
        <v>54</v>
      </c>
      <c r="N12" s="108" t="s">
        <v>55</v>
      </c>
      <c r="O12" s="101" t="s">
        <v>56</v>
      </c>
      <c r="Q12" s="28"/>
      <c r="R12" s="28"/>
      <c r="S12" s="28"/>
      <c r="T12" s="28"/>
      <c r="AA12" s="105" t="s">
        <v>54</v>
      </c>
      <c r="AB12" s="105" t="s">
        <v>55</v>
      </c>
      <c r="AC12" s="106" t="s">
        <v>56</v>
      </c>
      <c r="AD12" s="107" t="s">
        <v>54</v>
      </c>
      <c r="AE12" s="108" t="s">
        <v>55</v>
      </c>
      <c r="AF12" s="109" t="s">
        <v>56</v>
      </c>
      <c r="AG12" s="105" t="s">
        <v>54</v>
      </c>
      <c r="AH12" s="108" t="s">
        <v>55</v>
      </c>
      <c r="AI12" s="110" t="s">
        <v>56</v>
      </c>
      <c r="AJ12" s="111" t="s">
        <v>54</v>
      </c>
      <c r="AK12" s="108" t="s">
        <v>55</v>
      </c>
      <c r="AL12" s="101" t="s">
        <v>56</v>
      </c>
    </row>
    <row r="13" spans="1:38">
      <c r="B13" s="21" t="s">
        <v>35</v>
      </c>
      <c r="C13" s="33">
        <v>0.53700000000000003</v>
      </c>
      <c r="D13" s="439"/>
      <c r="E13" s="440"/>
      <c r="F13" s="441"/>
      <c r="G13" s="442"/>
      <c r="H13" s="443"/>
      <c r="I13" s="444"/>
      <c r="J13" s="445"/>
      <c r="K13" s="446"/>
      <c r="L13" s="446"/>
      <c r="M13" s="447"/>
      <c r="N13" s="448"/>
      <c r="O13" s="449"/>
      <c r="Q13" s="27"/>
      <c r="R13" s="27"/>
      <c r="S13" s="27"/>
      <c r="T13" s="27"/>
      <c r="AA13" s="59">
        <f>ROUND($C13,-1)</f>
        <v>0</v>
      </c>
      <c r="AB13" s="41">
        <f>ROUNDUP($C13,-1)</f>
        <v>10</v>
      </c>
      <c r="AC13" s="42">
        <f>ROUNDDOWN($C13,-1)</f>
        <v>0</v>
      </c>
      <c r="AD13" s="63">
        <f>ROUND($C13,0)</f>
        <v>1</v>
      </c>
      <c r="AE13" s="48">
        <f>ROUNDUP($C13,0)</f>
        <v>1</v>
      </c>
      <c r="AF13" s="49">
        <f>ROUNDDOWN($C13,0)</f>
        <v>0</v>
      </c>
      <c r="AG13" s="67">
        <f>ROUND($C13,1)</f>
        <v>0.5</v>
      </c>
      <c r="AH13" s="55">
        <f>ROUNDUP($C13,1)</f>
        <v>0.6</v>
      </c>
      <c r="AI13" s="55">
        <f>ROUNDDOWN($C13,1)</f>
        <v>0.5</v>
      </c>
      <c r="AJ13" s="71">
        <f>ROUND($C13,2)</f>
        <v>0.54</v>
      </c>
      <c r="AK13" s="33">
        <f>ROUNDUP($C13,2)</f>
        <v>0.54</v>
      </c>
      <c r="AL13" s="37">
        <f>ROUNDDOWN($C13,2)</f>
        <v>0.53</v>
      </c>
    </row>
    <row r="14" spans="1:38">
      <c r="B14" s="22" t="s">
        <v>36</v>
      </c>
      <c r="C14" s="34">
        <v>0.21</v>
      </c>
      <c r="D14" s="450"/>
      <c r="E14" s="451"/>
      <c r="F14" s="452"/>
      <c r="G14" s="453"/>
      <c r="H14" s="454"/>
      <c r="I14" s="455"/>
      <c r="J14" s="456"/>
      <c r="K14" s="457"/>
      <c r="L14" s="457"/>
      <c r="M14" s="458"/>
      <c r="N14" s="459"/>
      <c r="O14" s="460"/>
      <c r="Q14" s="29"/>
      <c r="R14" s="29"/>
      <c r="S14" s="29"/>
      <c r="T14" s="29"/>
      <c r="AA14" s="60">
        <f t="shared" ref="AA14:AA24" si="0">ROUND($C14,-1)</f>
        <v>0</v>
      </c>
      <c r="AB14" s="43">
        <f t="shared" ref="AB14:AB24" si="1">ROUNDUP($C14,-1)</f>
        <v>10</v>
      </c>
      <c r="AC14" s="44">
        <f t="shared" ref="AC14:AC24" si="2">ROUNDDOWN($C14,-1)</f>
        <v>0</v>
      </c>
      <c r="AD14" s="64">
        <f t="shared" ref="AD14:AD24" si="3">ROUND($C14,0)</f>
        <v>0</v>
      </c>
      <c r="AE14" s="50">
        <f t="shared" ref="AE14:AE24" si="4">ROUNDUP($C14,0)</f>
        <v>1</v>
      </c>
      <c r="AF14" s="51">
        <f t="shared" ref="AF14:AF24" si="5">ROUNDDOWN($C14,0)</f>
        <v>0</v>
      </c>
      <c r="AG14" s="68">
        <f t="shared" ref="AG14:AG24" si="6">ROUND($C14,1)</f>
        <v>0.2</v>
      </c>
      <c r="AH14" s="56">
        <f t="shared" ref="AH14:AH24" si="7">ROUNDUP($C14,1)</f>
        <v>0.30000000000000004</v>
      </c>
      <c r="AI14" s="56">
        <f t="shared" ref="AI14:AI24" si="8">ROUNDDOWN($C14,1)</f>
        <v>0.2</v>
      </c>
      <c r="AJ14" s="72">
        <f t="shared" ref="AJ14:AJ24" si="9">ROUND($C14,2)</f>
        <v>0.21</v>
      </c>
      <c r="AK14" s="34">
        <f t="shared" ref="AK14:AK24" si="10">ROUNDUP($C14,2)</f>
        <v>0.21</v>
      </c>
      <c r="AL14" s="38">
        <f t="shared" ref="AL14:AL24" si="11">ROUNDDOWN($C14,2)</f>
        <v>0.21</v>
      </c>
    </row>
    <row r="15" spans="1:38" ht="18.5" thickBot="1">
      <c r="B15" s="22" t="s">
        <v>37</v>
      </c>
      <c r="C15" s="34">
        <v>1.0149999999999999</v>
      </c>
      <c r="D15" s="450"/>
      <c r="E15" s="451"/>
      <c r="F15" s="452"/>
      <c r="G15" s="453"/>
      <c r="H15" s="454"/>
      <c r="I15" s="455"/>
      <c r="J15" s="456"/>
      <c r="K15" s="457"/>
      <c r="L15" s="457"/>
      <c r="M15" s="458"/>
      <c r="N15" s="459"/>
      <c r="O15" s="460"/>
      <c r="AA15" s="60">
        <f t="shared" si="0"/>
        <v>0</v>
      </c>
      <c r="AB15" s="43">
        <f t="shared" si="1"/>
        <v>10</v>
      </c>
      <c r="AC15" s="44">
        <f t="shared" si="2"/>
        <v>0</v>
      </c>
      <c r="AD15" s="64">
        <f t="shared" si="3"/>
        <v>1</v>
      </c>
      <c r="AE15" s="50">
        <f t="shared" si="4"/>
        <v>2</v>
      </c>
      <c r="AF15" s="51">
        <f t="shared" si="5"/>
        <v>1</v>
      </c>
      <c r="AG15" s="68">
        <f t="shared" si="6"/>
        <v>1</v>
      </c>
      <c r="AH15" s="56">
        <f t="shared" si="7"/>
        <v>1.1000000000000001</v>
      </c>
      <c r="AI15" s="56">
        <f t="shared" si="8"/>
        <v>1</v>
      </c>
      <c r="AJ15" s="72">
        <f t="shared" si="9"/>
        <v>1.02</v>
      </c>
      <c r="AK15" s="34">
        <f t="shared" si="10"/>
        <v>1.02</v>
      </c>
      <c r="AL15" s="38">
        <f t="shared" si="11"/>
        <v>1.01</v>
      </c>
    </row>
    <row r="16" spans="1:38">
      <c r="B16" s="22" t="s">
        <v>38</v>
      </c>
      <c r="C16" s="34">
        <v>0.55500000000000005</v>
      </c>
      <c r="D16" s="450"/>
      <c r="E16" s="451"/>
      <c r="F16" s="452"/>
      <c r="G16" s="453"/>
      <c r="H16" s="454"/>
      <c r="I16" s="455"/>
      <c r="J16" s="456"/>
      <c r="K16" s="457"/>
      <c r="L16" s="457"/>
      <c r="M16" s="458"/>
      <c r="N16" s="459"/>
      <c r="O16" s="460"/>
      <c r="Q16" s="11" t="s">
        <v>47</v>
      </c>
      <c r="R16" s="12"/>
      <c r="S16" s="12"/>
      <c r="T16" s="12"/>
      <c r="U16" s="12"/>
      <c r="V16" s="12"/>
      <c r="W16" s="12"/>
      <c r="X16" s="13"/>
      <c r="AA16" s="60">
        <f t="shared" si="0"/>
        <v>0</v>
      </c>
      <c r="AB16" s="43">
        <f t="shared" si="1"/>
        <v>10</v>
      </c>
      <c r="AC16" s="44">
        <f t="shared" si="2"/>
        <v>0</v>
      </c>
      <c r="AD16" s="64">
        <f t="shared" si="3"/>
        <v>1</v>
      </c>
      <c r="AE16" s="50">
        <f t="shared" si="4"/>
        <v>1</v>
      </c>
      <c r="AF16" s="51">
        <f t="shared" si="5"/>
        <v>0</v>
      </c>
      <c r="AG16" s="68">
        <f t="shared" si="6"/>
        <v>0.6</v>
      </c>
      <c r="AH16" s="56">
        <f t="shared" si="7"/>
        <v>0.6</v>
      </c>
      <c r="AI16" s="56">
        <f t="shared" si="8"/>
        <v>0.5</v>
      </c>
      <c r="AJ16" s="72">
        <f t="shared" si="9"/>
        <v>0.56000000000000005</v>
      </c>
      <c r="AK16" s="34">
        <f t="shared" si="10"/>
        <v>0.56000000000000005</v>
      </c>
      <c r="AL16" s="38">
        <f t="shared" si="11"/>
        <v>0.55000000000000004</v>
      </c>
    </row>
    <row r="17" spans="2:38">
      <c r="B17" s="22" t="s">
        <v>39</v>
      </c>
      <c r="C17" s="34">
        <v>5.0250000000000004</v>
      </c>
      <c r="D17" s="450"/>
      <c r="E17" s="451"/>
      <c r="F17" s="452"/>
      <c r="G17" s="453"/>
      <c r="H17" s="454"/>
      <c r="I17" s="455"/>
      <c r="J17" s="456"/>
      <c r="K17" s="457"/>
      <c r="L17" s="457"/>
      <c r="M17" s="458"/>
      <c r="N17" s="459"/>
      <c r="O17" s="460"/>
      <c r="Q17" s="94" t="s">
        <v>51</v>
      </c>
      <c r="R17" s="15"/>
      <c r="S17" s="15"/>
      <c r="T17" s="15"/>
      <c r="U17" s="15"/>
      <c r="V17" s="15"/>
      <c r="W17" s="15"/>
      <c r="X17" s="16"/>
      <c r="AA17" s="60">
        <f t="shared" si="0"/>
        <v>10</v>
      </c>
      <c r="AB17" s="43">
        <f t="shared" si="1"/>
        <v>10</v>
      </c>
      <c r="AC17" s="44">
        <f t="shared" si="2"/>
        <v>0</v>
      </c>
      <c r="AD17" s="64">
        <f t="shared" si="3"/>
        <v>5</v>
      </c>
      <c r="AE17" s="50">
        <f t="shared" si="4"/>
        <v>6</v>
      </c>
      <c r="AF17" s="51">
        <f t="shared" si="5"/>
        <v>5</v>
      </c>
      <c r="AG17" s="68">
        <f t="shared" si="6"/>
        <v>5</v>
      </c>
      <c r="AH17" s="56">
        <f t="shared" si="7"/>
        <v>5.0999999999999996</v>
      </c>
      <c r="AI17" s="56">
        <f t="shared" si="8"/>
        <v>5</v>
      </c>
      <c r="AJ17" s="72">
        <f t="shared" si="9"/>
        <v>5.03</v>
      </c>
      <c r="AK17" s="34">
        <f t="shared" si="10"/>
        <v>5.0299999999999994</v>
      </c>
      <c r="AL17" s="38">
        <f t="shared" si="11"/>
        <v>5.0199999999999996</v>
      </c>
    </row>
    <row r="18" spans="2:38">
      <c r="B18" s="22" t="s">
        <v>40</v>
      </c>
      <c r="C18" s="34">
        <v>0.44500000000000001</v>
      </c>
      <c r="D18" s="450"/>
      <c r="E18" s="451"/>
      <c r="F18" s="452"/>
      <c r="G18" s="453"/>
      <c r="H18" s="454"/>
      <c r="I18" s="455"/>
      <c r="J18" s="456"/>
      <c r="K18" s="457"/>
      <c r="L18" s="457"/>
      <c r="M18" s="458"/>
      <c r="N18" s="459"/>
      <c r="O18" s="460"/>
      <c r="Q18" s="14" t="s">
        <v>48</v>
      </c>
      <c r="R18" s="15"/>
      <c r="S18" s="15"/>
      <c r="T18" s="15"/>
      <c r="U18" s="15"/>
      <c r="V18" s="15"/>
      <c r="W18" s="15"/>
      <c r="X18" s="16"/>
      <c r="AA18" s="60">
        <f t="shared" si="0"/>
        <v>0</v>
      </c>
      <c r="AB18" s="43">
        <f t="shared" si="1"/>
        <v>10</v>
      </c>
      <c r="AC18" s="44">
        <f t="shared" si="2"/>
        <v>0</v>
      </c>
      <c r="AD18" s="64">
        <f t="shared" si="3"/>
        <v>0</v>
      </c>
      <c r="AE18" s="50">
        <f t="shared" si="4"/>
        <v>1</v>
      </c>
      <c r="AF18" s="51">
        <f t="shared" si="5"/>
        <v>0</v>
      </c>
      <c r="AG18" s="68">
        <f t="shared" si="6"/>
        <v>0.4</v>
      </c>
      <c r="AH18" s="56">
        <f t="shared" si="7"/>
        <v>0.5</v>
      </c>
      <c r="AI18" s="56">
        <f t="shared" si="8"/>
        <v>0.4</v>
      </c>
      <c r="AJ18" s="72">
        <f t="shared" si="9"/>
        <v>0.45</v>
      </c>
      <c r="AK18" s="34">
        <f t="shared" si="10"/>
        <v>0.45</v>
      </c>
      <c r="AL18" s="38">
        <f t="shared" si="11"/>
        <v>0.44</v>
      </c>
    </row>
    <row r="19" spans="2:38">
      <c r="B19" s="22" t="s">
        <v>41</v>
      </c>
      <c r="C19" s="34">
        <v>0.55400000000000005</v>
      </c>
      <c r="D19" s="450"/>
      <c r="E19" s="451"/>
      <c r="F19" s="452"/>
      <c r="G19" s="453"/>
      <c r="H19" s="454"/>
      <c r="I19" s="455"/>
      <c r="J19" s="456"/>
      <c r="K19" s="457"/>
      <c r="L19" s="457"/>
      <c r="M19" s="458"/>
      <c r="N19" s="459"/>
      <c r="O19" s="460"/>
      <c r="Q19" s="94" t="s">
        <v>52</v>
      </c>
      <c r="R19" s="15"/>
      <c r="S19" s="15"/>
      <c r="T19" s="15"/>
      <c r="U19" s="15"/>
      <c r="V19" s="15"/>
      <c r="W19" s="15"/>
      <c r="X19" s="16"/>
      <c r="AA19" s="60">
        <f t="shared" si="0"/>
        <v>0</v>
      </c>
      <c r="AB19" s="43">
        <f t="shared" si="1"/>
        <v>10</v>
      </c>
      <c r="AC19" s="44">
        <f t="shared" si="2"/>
        <v>0</v>
      </c>
      <c r="AD19" s="64">
        <f t="shared" si="3"/>
        <v>1</v>
      </c>
      <c r="AE19" s="50">
        <f t="shared" si="4"/>
        <v>1</v>
      </c>
      <c r="AF19" s="51">
        <f t="shared" si="5"/>
        <v>0</v>
      </c>
      <c r="AG19" s="68">
        <f t="shared" si="6"/>
        <v>0.6</v>
      </c>
      <c r="AH19" s="56">
        <f t="shared" si="7"/>
        <v>0.6</v>
      </c>
      <c r="AI19" s="56">
        <f t="shared" si="8"/>
        <v>0.5</v>
      </c>
      <c r="AJ19" s="72">
        <f t="shared" si="9"/>
        <v>0.55000000000000004</v>
      </c>
      <c r="AK19" s="34">
        <f t="shared" si="10"/>
        <v>0.56000000000000005</v>
      </c>
      <c r="AL19" s="38">
        <f t="shared" si="11"/>
        <v>0.55000000000000004</v>
      </c>
    </row>
    <row r="20" spans="2:38">
      <c r="B20" s="22" t="s">
        <v>42</v>
      </c>
      <c r="C20" s="34">
        <v>0.4</v>
      </c>
      <c r="D20" s="450"/>
      <c r="E20" s="451"/>
      <c r="F20" s="452"/>
      <c r="G20" s="453"/>
      <c r="H20" s="454"/>
      <c r="I20" s="455"/>
      <c r="J20" s="456"/>
      <c r="K20" s="457"/>
      <c r="L20" s="457"/>
      <c r="M20" s="458"/>
      <c r="N20" s="459"/>
      <c r="O20" s="460"/>
      <c r="Q20" s="182" t="s">
        <v>232</v>
      </c>
      <c r="R20" s="15"/>
      <c r="S20" s="15"/>
      <c r="T20" s="15"/>
      <c r="U20" s="15"/>
      <c r="V20" s="15"/>
      <c r="W20" s="15"/>
      <c r="X20" s="16"/>
      <c r="AA20" s="60">
        <f t="shared" si="0"/>
        <v>0</v>
      </c>
      <c r="AB20" s="43">
        <f t="shared" si="1"/>
        <v>10</v>
      </c>
      <c r="AC20" s="44">
        <f t="shared" si="2"/>
        <v>0</v>
      </c>
      <c r="AD20" s="64">
        <f t="shared" si="3"/>
        <v>0</v>
      </c>
      <c r="AE20" s="50">
        <f t="shared" si="4"/>
        <v>1</v>
      </c>
      <c r="AF20" s="51">
        <f t="shared" si="5"/>
        <v>0</v>
      </c>
      <c r="AG20" s="68">
        <f t="shared" si="6"/>
        <v>0.4</v>
      </c>
      <c r="AH20" s="56">
        <f t="shared" si="7"/>
        <v>0.4</v>
      </c>
      <c r="AI20" s="56">
        <f t="shared" si="8"/>
        <v>0.4</v>
      </c>
      <c r="AJ20" s="72">
        <f t="shared" si="9"/>
        <v>0.4</v>
      </c>
      <c r="AK20" s="34">
        <f t="shared" si="10"/>
        <v>0.4</v>
      </c>
      <c r="AL20" s="38">
        <f t="shared" si="11"/>
        <v>0.4</v>
      </c>
    </row>
    <row r="21" spans="2:38">
      <c r="B21" s="22" t="s">
        <v>43</v>
      </c>
      <c r="C21" s="34">
        <v>1</v>
      </c>
      <c r="D21" s="450"/>
      <c r="E21" s="451"/>
      <c r="F21" s="452"/>
      <c r="G21" s="453"/>
      <c r="H21" s="454"/>
      <c r="I21" s="455"/>
      <c r="J21" s="456"/>
      <c r="K21" s="457"/>
      <c r="L21" s="457"/>
      <c r="M21" s="458"/>
      <c r="N21" s="459"/>
      <c r="O21" s="460"/>
      <c r="Q21" s="14" t="s">
        <v>49</v>
      </c>
      <c r="R21" s="15"/>
      <c r="S21" s="15"/>
      <c r="T21" s="15"/>
      <c r="U21" s="15"/>
      <c r="V21" s="15"/>
      <c r="W21" s="15"/>
      <c r="X21" s="16"/>
      <c r="AA21" s="60">
        <f t="shared" si="0"/>
        <v>0</v>
      </c>
      <c r="AB21" s="43">
        <f t="shared" si="1"/>
        <v>10</v>
      </c>
      <c r="AC21" s="44">
        <f t="shared" si="2"/>
        <v>0</v>
      </c>
      <c r="AD21" s="64">
        <f t="shared" si="3"/>
        <v>1</v>
      </c>
      <c r="AE21" s="50">
        <f t="shared" si="4"/>
        <v>1</v>
      </c>
      <c r="AF21" s="51">
        <f t="shared" si="5"/>
        <v>1</v>
      </c>
      <c r="AG21" s="68">
        <f t="shared" si="6"/>
        <v>1</v>
      </c>
      <c r="AH21" s="56">
        <f t="shared" si="7"/>
        <v>1</v>
      </c>
      <c r="AI21" s="56">
        <f t="shared" si="8"/>
        <v>1</v>
      </c>
      <c r="AJ21" s="72">
        <f t="shared" si="9"/>
        <v>1</v>
      </c>
      <c r="AK21" s="34">
        <f t="shared" si="10"/>
        <v>1</v>
      </c>
      <c r="AL21" s="38">
        <f t="shared" si="11"/>
        <v>1</v>
      </c>
    </row>
    <row r="22" spans="2:38">
      <c r="B22" s="22" t="s">
        <v>44</v>
      </c>
      <c r="C22" s="34">
        <v>0.999</v>
      </c>
      <c r="D22" s="450"/>
      <c r="E22" s="451"/>
      <c r="F22" s="452"/>
      <c r="G22" s="453"/>
      <c r="H22" s="454"/>
      <c r="I22" s="455"/>
      <c r="J22" s="456"/>
      <c r="K22" s="457"/>
      <c r="L22" s="457"/>
      <c r="M22" s="458"/>
      <c r="N22" s="459"/>
      <c r="O22" s="460"/>
      <c r="Q22" s="94" t="s">
        <v>53</v>
      </c>
      <c r="R22" s="15"/>
      <c r="S22" s="15"/>
      <c r="T22" s="15"/>
      <c r="U22" s="15"/>
      <c r="V22" s="15"/>
      <c r="W22" s="15"/>
      <c r="X22" s="16"/>
      <c r="AA22" s="60">
        <f t="shared" si="0"/>
        <v>0</v>
      </c>
      <c r="AB22" s="43">
        <f t="shared" si="1"/>
        <v>10</v>
      </c>
      <c r="AC22" s="44">
        <f t="shared" si="2"/>
        <v>0</v>
      </c>
      <c r="AD22" s="64">
        <f t="shared" si="3"/>
        <v>1</v>
      </c>
      <c r="AE22" s="50">
        <f t="shared" si="4"/>
        <v>1</v>
      </c>
      <c r="AF22" s="51">
        <f t="shared" si="5"/>
        <v>0</v>
      </c>
      <c r="AG22" s="68">
        <f t="shared" si="6"/>
        <v>1</v>
      </c>
      <c r="AH22" s="56">
        <f t="shared" si="7"/>
        <v>1</v>
      </c>
      <c r="AI22" s="56">
        <f t="shared" si="8"/>
        <v>0.9</v>
      </c>
      <c r="AJ22" s="72">
        <f t="shared" si="9"/>
        <v>1</v>
      </c>
      <c r="AK22" s="34">
        <f t="shared" si="10"/>
        <v>1</v>
      </c>
      <c r="AL22" s="38">
        <f t="shared" si="11"/>
        <v>0.99</v>
      </c>
    </row>
    <row r="23" spans="2:38">
      <c r="B23" s="22" t="s">
        <v>45</v>
      </c>
      <c r="C23" s="34">
        <v>4.4749999999999996</v>
      </c>
      <c r="D23" s="450"/>
      <c r="E23" s="451"/>
      <c r="F23" s="452"/>
      <c r="G23" s="453"/>
      <c r="H23" s="454"/>
      <c r="I23" s="455"/>
      <c r="J23" s="456"/>
      <c r="K23" s="457"/>
      <c r="L23" s="457"/>
      <c r="M23" s="458"/>
      <c r="N23" s="459"/>
      <c r="O23" s="460"/>
      <c r="Q23" s="14" t="s">
        <v>50</v>
      </c>
      <c r="R23" s="15"/>
      <c r="S23" s="15"/>
      <c r="T23" s="15"/>
      <c r="U23" s="15"/>
      <c r="V23" s="15"/>
      <c r="W23" s="15"/>
      <c r="X23" s="16"/>
      <c r="AA23" s="60">
        <f t="shared" si="0"/>
        <v>0</v>
      </c>
      <c r="AB23" s="43">
        <f t="shared" si="1"/>
        <v>10</v>
      </c>
      <c r="AC23" s="44">
        <f t="shared" si="2"/>
        <v>0</v>
      </c>
      <c r="AD23" s="64">
        <f t="shared" si="3"/>
        <v>4</v>
      </c>
      <c r="AE23" s="50">
        <f t="shared" si="4"/>
        <v>5</v>
      </c>
      <c r="AF23" s="51">
        <f t="shared" si="5"/>
        <v>4</v>
      </c>
      <c r="AG23" s="68">
        <f t="shared" si="6"/>
        <v>4.5</v>
      </c>
      <c r="AH23" s="56">
        <f t="shared" si="7"/>
        <v>4.5</v>
      </c>
      <c r="AI23" s="56">
        <f t="shared" si="8"/>
        <v>4.4000000000000004</v>
      </c>
      <c r="AJ23" s="72">
        <f t="shared" si="9"/>
        <v>4.4800000000000004</v>
      </c>
      <c r="AK23" s="34">
        <f t="shared" si="10"/>
        <v>4.4799999999999995</v>
      </c>
      <c r="AL23" s="38">
        <f t="shared" si="11"/>
        <v>4.47</v>
      </c>
    </row>
    <row r="24" spans="2:38" ht="18.5" thickBot="1">
      <c r="B24" s="23" t="s">
        <v>46</v>
      </c>
      <c r="C24" s="35">
        <v>0.94499999999999995</v>
      </c>
      <c r="D24" s="461"/>
      <c r="E24" s="462"/>
      <c r="F24" s="463"/>
      <c r="G24" s="464"/>
      <c r="H24" s="465"/>
      <c r="I24" s="466"/>
      <c r="J24" s="467"/>
      <c r="K24" s="468"/>
      <c r="L24" s="468"/>
      <c r="M24" s="469"/>
      <c r="N24" s="470"/>
      <c r="O24" s="471"/>
      <c r="Q24" s="95" t="s">
        <v>76</v>
      </c>
      <c r="R24" s="18"/>
      <c r="S24" s="18"/>
      <c r="T24" s="18"/>
      <c r="U24" s="18"/>
      <c r="V24" s="18"/>
      <c r="W24" s="18"/>
      <c r="X24" s="19"/>
      <c r="AA24" s="61">
        <f t="shared" si="0"/>
        <v>0</v>
      </c>
      <c r="AB24" s="45">
        <f t="shared" si="1"/>
        <v>10</v>
      </c>
      <c r="AC24" s="46">
        <f t="shared" si="2"/>
        <v>0</v>
      </c>
      <c r="AD24" s="65">
        <f t="shared" si="3"/>
        <v>1</v>
      </c>
      <c r="AE24" s="52">
        <f t="shared" si="4"/>
        <v>1</v>
      </c>
      <c r="AF24" s="53">
        <f t="shared" si="5"/>
        <v>0</v>
      </c>
      <c r="AG24" s="69">
        <f t="shared" si="6"/>
        <v>0.9</v>
      </c>
      <c r="AH24" s="57">
        <f t="shared" si="7"/>
        <v>1</v>
      </c>
      <c r="AI24" s="57">
        <f t="shared" si="8"/>
        <v>0.9</v>
      </c>
      <c r="AJ24" s="73">
        <f t="shared" si="9"/>
        <v>0.95</v>
      </c>
      <c r="AK24" s="35">
        <f t="shared" si="10"/>
        <v>0.95</v>
      </c>
      <c r="AL24" s="39">
        <f t="shared" si="11"/>
        <v>0.94</v>
      </c>
    </row>
    <row r="25" spans="2:38">
      <c r="B25" s="20" t="s">
        <v>59</v>
      </c>
      <c r="C25" s="36">
        <v>5.5549999999999997</v>
      </c>
      <c r="D25" s="62">
        <f t="shared" ref="D13:O25" si="12">ROUND($C25,-1)</f>
        <v>10</v>
      </c>
      <c r="E25" s="47">
        <f t="shared" ref="E14:E25" si="13">ROUNDUP($C25,-1)</f>
        <v>10</v>
      </c>
      <c r="F25" s="47">
        <f t="shared" ref="F14:F25" si="14">ROUNDDOWN($C25,-1)</f>
        <v>0</v>
      </c>
      <c r="G25" s="66">
        <f t="shared" ref="G14:G25" si="15">ROUND($C25,0)</f>
        <v>6</v>
      </c>
      <c r="H25" s="54">
        <f t="shared" ref="H14:H25" si="16">ROUNDUP($C25,0)</f>
        <v>6</v>
      </c>
      <c r="I25" s="54">
        <f t="shared" ref="I14:I25" si="17">ROUNDDOWN($C25,0)</f>
        <v>5</v>
      </c>
      <c r="J25" s="70">
        <f t="shared" ref="J14:J25" si="18">ROUND($C25,1)</f>
        <v>5.6</v>
      </c>
      <c r="K25" s="58">
        <f t="shared" ref="K14:K25" si="19">ROUNDUP($C25,1)</f>
        <v>5.6</v>
      </c>
      <c r="L25" s="58">
        <f t="shared" ref="L14:L25" si="20">ROUNDDOWN($C25,1)</f>
        <v>5.5</v>
      </c>
      <c r="M25" s="74">
        <f t="shared" ref="M14:M25" si="21">ROUND($C25,2)</f>
        <v>5.56</v>
      </c>
      <c r="N25" s="40">
        <f t="shared" ref="N14:N25" si="22">ROUNDUP($C25,2)</f>
        <v>5.56</v>
      </c>
      <c r="O25" s="40">
        <f t="shared" ref="O14:O25" si="23">ROUNDDOWN($C25,2)</f>
        <v>5.55</v>
      </c>
    </row>
    <row r="27" spans="2:38">
      <c r="B27" s="75" t="s">
        <v>319</v>
      </c>
    </row>
  </sheetData>
  <sheetProtection algorithmName="SHA-512" hashValue="7+ImOXXo0gv/Gq9BGrSuoO7EDLqj4yWiZ4DkgpTvxfql7Jn2AubP7a7iizW8fNmqv2gKY51ImfijQ3GWe8IhXw==" saltValue="JP2pjUbjA7V0m2Kjbyp/Xg==" spinCount="100000" sheet="1" objects="1" scenarios="1"/>
  <mergeCells count="10">
    <mergeCell ref="B11:B12"/>
    <mergeCell ref="C11:C12"/>
    <mergeCell ref="D11:F11"/>
    <mergeCell ref="AJ11:AL11"/>
    <mergeCell ref="G11:I11"/>
    <mergeCell ref="J11:L11"/>
    <mergeCell ref="M11:O11"/>
    <mergeCell ref="AA11:AC11"/>
    <mergeCell ref="AD11:AF11"/>
    <mergeCell ref="AG11:AI11"/>
  </mergeCells>
  <phoneticPr fontId="3"/>
  <conditionalFormatting sqref="E13:F24">
    <cfRule type="expression" dxfId="10" priority="9">
      <formula>E13&lt;&gt;$D13</formula>
    </cfRule>
  </conditionalFormatting>
  <conditionalFormatting sqref="H13:I24">
    <cfRule type="expression" dxfId="9" priority="8">
      <formula>H13&lt;&gt;$G13</formula>
    </cfRule>
  </conditionalFormatting>
  <conditionalFormatting sqref="K13:L24">
    <cfRule type="expression" dxfId="8" priority="7">
      <formula>K13&lt;&gt;$J13</formula>
    </cfRule>
  </conditionalFormatting>
  <conditionalFormatting sqref="N13:O24">
    <cfRule type="expression" dxfId="7" priority="6">
      <formula>N13&lt;&gt;$M13</formula>
    </cfRule>
  </conditionalFormatting>
  <conditionalFormatting sqref="AB13:AC24">
    <cfRule type="expression" dxfId="6" priority="5">
      <formula>AB13&lt;&gt;$D13</formula>
    </cfRule>
  </conditionalFormatting>
  <conditionalFormatting sqref="AE13:AF24">
    <cfRule type="expression" dxfId="5" priority="4">
      <formula>AE13&lt;&gt;$G13</formula>
    </cfRule>
  </conditionalFormatting>
  <conditionalFormatting sqref="AH13:AI24">
    <cfRule type="expression" dxfId="4" priority="3">
      <formula>AH13&lt;&gt;$J13</formula>
    </cfRule>
  </conditionalFormatting>
  <conditionalFormatting sqref="AK13:AL24">
    <cfRule type="expression" dxfId="3" priority="2">
      <formula>AK13&lt;&gt;$M13</formula>
    </cfRule>
  </conditionalFormatting>
  <conditionalFormatting sqref="D13:O24">
    <cfRule type="expression" dxfId="2" priority="1">
      <formula>OR(D13&lt;&gt;AA13,D13="")</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4D562-BE59-487D-B58E-105FCCF5A8A4}">
  <dimension ref="A1:AB25"/>
  <sheetViews>
    <sheetView workbookViewId="0"/>
  </sheetViews>
  <sheetFormatPr defaultRowHeight="18"/>
  <cols>
    <col min="5" max="5" width="9" style="20"/>
    <col min="7" max="8" width="6.08203125" customWidth="1"/>
    <col min="9" max="9" width="3.33203125" bestFit="1" customWidth="1"/>
    <col min="10" max="10" width="4.58203125" customWidth="1"/>
    <col min="11" max="11" width="11" customWidth="1"/>
    <col min="20" max="20" width="3.33203125" bestFit="1" customWidth="1"/>
    <col min="27" max="29" width="0" hidden="1" customWidth="1"/>
  </cols>
  <sheetData>
    <row r="1" spans="1:28">
      <c r="A1" s="119" t="s">
        <v>220</v>
      </c>
      <c r="F1" s="20"/>
      <c r="G1" s="20"/>
      <c r="H1" s="20"/>
      <c r="I1" s="20"/>
      <c r="J1" s="20"/>
    </row>
    <row r="2" spans="1:28">
      <c r="A2" s="179" t="s">
        <v>216</v>
      </c>
      <c r="B2" t="s">
        <v>234</v>
      </c>
      <c r="F2" s="20"/>
      <c r="G2" s="20"/>
      <c r="H2" s="20"/>
      <c r="I2" s="20"/>
      <c r="J2" s="20"/>
    </row>
    <row r="3" spans="1:28">
      <c r="A3" s="179"/>
      <c r="B3" t="s">
        <v>235</v>
      </c>
      <c r="F3" s="20"/>
      <c r="G3" s="20"/>
      <c r="H3" s="20"/>
      <c r="I3" s="20"/>
      <c r="J3" s="20"/>
    </row>
    <row r="4" spans="1:28">
      <c r="A4" s="179" t="s">
        <v>217</v>
      </c>
      <c r="B4" t="s">
        <v>236</v>
      </c>
      <c r="F4" s="20"/>
      <c r="G4" s="20"/>
      <c r="H4" s="20"/>
      <c r="I4" s="20"/>
      <c r="J4" s="20"/>
    </row>
    <row r="5" spans="1:28">
      <c r="A5" s="179"/>
      <c r="B5" t="s">
        <v>237</v>
      </c>
      <c r="F5" s="20"/>
      <c r="G5" s="20"/>
      <c r="H5" s="20"/>
      <c r="I5" s="20"/>
      <c r="J5" s="20"/>
    </row>
    <row r="6" spans="1:28" ht="18.5" thickBot="1"/>
    <row r="7" spans="1:28">
      <c r="B7" s="286" t="s">
        <v>0</v>
      </c>
      <c r="C7" s="288" t="s">
        <v>1</v>
      </c>
      <c r="D7" s="288" t="s">
        <v>2</v>
      </c>
      <c r="E7" s="288" t="s">
        <v>3</v>
      </c>
      <c r="F7" s="290" t="s">
        <v>4</v>
      </c>
      <c r="G7" s="285" t="s">
        <v>5</v>
      </c>
      <c r="H7" s="268"/>
      <c r="O7" s="27"/>
      <c r="P7" s="27"/>
      <c r="Q7" s="27"/>
      <c r="R7" s="27"/>
      <c r="S7" s="27"/>
      <c r="AA7" s="285" t="s">
        <v>5</v>
      </c>
      <c r="AB7" s="268"/>
    </row>
    <row r="8" spans="1:28" ht="18.5" thickBot="1">
      <c r="B8" s="287"/>
      <c r="C8" s="289"/>
      <c r="D8" s="289"/>
      <c r="E8" s="289"/>
      <c r="F8" s="291"/>
      <c r="G8" s="111" t="s">
        <v>63</v>
      </c>
      <c r="H8" s="101" t="s">
        <v>62</v>
      </c>
      <c r="O8" s="27"/>
      <c r="P8" s="27"/>
      <c r="Q8" s="27"/>
      <c r="R8" s="27"/>
      <c r="S8" s="27"/>
      <c r="AA8" s="111" t="s">
        <v>63</v>
      </c>
      <c r="AB8" s="101" t="s">
        <v>62</v>
      </c>
    </row>
    <row r="9" spans="1:28">
      <c r="B9" s="4">
        <v>1</v>
      </c>
      <c r="C9" s="5">
        <v>1</v>
      </c>
      <c r="D9" s="5">
        <v>1</v>
      </c>
      <c r="E9" s="89" t="s">
        <v>6</v>
      </c>
      <c r="F9" s="76">
        <v>88</v>
      </c>
      <c r="G9" s="472"/>
      <c r="H9" s="363"/>
      <c r="I9" s="20"/>
      <c r="O9" s="28"/>
      <c r="P9" s="28"/>
      <c r="Q9" s="28"/>
      <c r="R9" s="28"/>
      <c r="S9" s="28"/>
      <c r="AA9" s="85">
        <f>RANK(F9,$F$9:$F$23,0)</f>
        <v>5</v>
      </c>
      <c r="AB9" s="88">
        <f>RANK(F9,$F$9:$F$23,1)</f>
        <v>10</v>
      </c>
    </row>
    <row r="10" spans="1:28">
      <c r="B10" s="6">
        <v>1</v>
      </c>
      <c r="C10" s="7">
        <v>1</v>
      </c>
      <c r="D10" s="7">
        <v>2</v>
      </c>
      <c r="E10" s="90" t="s">
        <v>7</v>
      </c>
      <c r="F10" s="79">
        <v>88</v>
      </c>
      <c r="G10" s="354"/>
      <c r="H10" s="355"/>
      <c r="K10" s="10"/>
      <c r="O10" s="27"/>
      <c r="P10" s="27"/>
      <c r="Q10" s="27"/>
      <c r="R10" s="27"/>
      <c r="S10" s="27"/>
      <c r="AA10" s="86">
        <f t="shared" ref="AA10:AA23" si="0">RANK(F10,$F$9:$F$23,0)</f>
        <v>5</v>
      </c>
      <c r="AB10" s="81">
        <f t="shared" ref="AB10:AB23" si="1">RANK(F10,$F$9:$F$23,1)</f>
        <v>10</v>
      </c>
    </row>
    <row r="11" spans="1:28">
      <c r="B11" s="6">
        <v>1</v>
      </c>
      <c r="C11" s="7">
        <v>1</v>
      </c>
      <c r="D11" s="7">
        <v>3</v>
      </c>
      <c r="E11" s="90" t="s">
        <v>8</v>
      </c>
      <c r="F11" s="79">
        <v>75</v>
      </c>
      <c r="G11" s="354"/>
      <c r="H11" s="355"/>
      <c r="O11" s="29"/>
      <c r="P11" s="29"/>
      <c r="Q11" s="29"/>
      <c r="R11" s="29"/>
      <c r="S11" s="29"/>
      <c r="AA11" s="86">
        <f t="shared" si="0"/>
        <v>10</v>
      </c>
      <c r="AB11" s="81">
        <f t="shared" si="1"/>
        <v>6</v>
      </c>
    </row>
    <row r="12" spans="1:28" ht="18.5" thickBot="1">
      <c r="B12" s="6">
        <v>1</v>
      </c>
      <c r="C12" s="7">
        <v>1</v>
      </c>
      <c r="D12" s="7">
        <v>4</v>
      </c>
      <c r="E12" s="90" t="s">
        <v>9</v>
      </c>
      <c r="F12" s="79">
        <v>65</v>
      </c>
      <c r="G12" s="354"/>
      <c r="H12" s="355"/>
      <c r="AA12" s="86">
        <f t="shared" si="0"/>
        <v>12</v>
      </c>
      <c r="AB12" s="81">
        <f t="shared" si="1"/>
        <v>3</v>
      </c>
    </row>
    <row r="13" spans="1:28">
      <c r="B13" s="6">
        <v>1</v>
      </c>
      <c r="C13" s="7">
        <v>1</v>
      </c>
      <c r="D13" s="7">
        <v>5</v>
      </c>
      <c r="E13" s="90" t="s">
        <v>10</v>
      </c>
      <c r="F13" s="79">
        <v>77</v>
      </c>
      <c r="G13" s="354"/>
      <c r="H13" s="355"/>
      <c r="K13" s="11" t="s">
        <v>64</v>
      </c>
      <c r="L13" s="12"/>
      <c r="M13" s="12"/>
      <c r="N13" s="12"/>
      <c r="O13" s="12"/>
      <c r="P13" s="12"/>
      <c r="Q13" s="13"/>
      <c r="AA13" s="86">
        <f t="shared" si="0"/>
        <v>8</v>
      </c>
      <c r="AB13" s="81">
        <f t="shared" si="1"/>
        <v>8</v>
      </c>
    </row>
    <row r="14" spans="1:28">
      <c r="B14" s="6">
        <v>1</v>
      </c>
      <c r="C14" s="7">
        <v>2</v>
      </c>
      <c r="D14" s="7">
        <v>1</v>
      </c>
      <c r="E14" s="90" t="s">
        <v>11</v>
      </c>
      <c r="F14" s="79">
        <v>74</v>
      </c>
      <c r="G14" s="354"/>
      <c r="H14" s="355"/>
      <c r="K14" s="94" t="s">
        <v>65</v>
      </c>
      <c r="L14" s="15"/>
      <c r="M14" s="15"/>
      <c r="N14" s="15"/>
      <c r="O14" s="15"/>
      <c r="P14" s="15"/>
      <c r="Q14" s="16"/>
      <c r="AA14" s="86">
        <f t="shared" si="0"/>
        <v>11</v>
      </c>
      <c r="AB14" s="81">
        <f t="shared" si="1"/>
        <v>5</v>
      </c>
    </row>
    <row r="15" spans="1:28">
      <c r="B15" s="6">
        <v>1</v>
      </c>
      <c r="C15" s="7">
        <v>2</v>
      </c>
      <c r="D15" s="7">
        <v>2</v>
      </c>
      <c r="E15" s="90" t="s">
        <v>12</v>
      </c>
      <c r="F15" s="79">
        <v>76</v>
      </c>
      <c r="G15" s="354"/>
      <c r="H15" s="355"/>
      <c r="K15" s="14"/>
      <c r="L15" s="15"/>
      <c r="M15" s="15"/>
      <c r="N15" s="15"/>
      <c r="O15" s="15"/>
      <c r="P15" s="15"/>
      <c r="Q15" s="16"/>
      <c r="AA15" s="86">
        <f t="shared" si="0"/>
        <v>9</v>
      </c>
      <c r="AB15" s="81">
        <f t="shared" si="1"/>
        <v>7</v>
      </c>
    </row>
    <row r="16" spans="1:28">
      <c r="B16" s="6">
        <v>1</v>
      </c>
      <c r="C16" s="7">
        <v>2</v>
      </c>
      <c r="D16" s="7">
        <v>3</v>
      </c>
      <c r="E16" s="90" t="s">
        <v>13</v>
      </c>
      <c r="F16" s="79">
        <v>100</v>
      </c>
      <c r="G16" s="354"/>
      <c r="H16" s="355"/>
      <c r="K16" s="92" t="s">
        <v>66</v>
      </c>
      <c r="L16" s="281" t="s">
        <v>68</v>
      </c>
      <c r="M16" s="281"/>
      <c r="N16" s="281"/>
      <c r="O16" s="281"/>
      <c r="P16" s="281"/>
      <c r="Q16" s="282"/>
      <c r="AA16" s="86">
        <f t="shared" si="0"/>
        <v>1</v>
      </c>
      <c r="AB16" s="81">
        <f t="shared" si="1"/>
        <v>14</v>
      </c>
    </row>
    <row r="17" spans="2:28">
      <c r="B17" s="6">
        <v>1</v>
      </c>
      <c r="C17" s="7">
        <v>2</v>
      </c>
      <c r="D17" s="7">
        <v>4</v>
      </c>
      <c r="E17" s="90" t="s">
        <v>14</v>
      </c>
      <c r="F17" s="79">
        <v>100</v>
      </c>
      <c r="G17" s="354"/>
      <c r="H17" s="355"/>
      <c r="K17" s="92" t="s">
        <v>67</v>
      </c>
      <c r="L17" s="281" t="s">
        <v>69</v>
      </c>
      <c r="M17" s="281"/>
      <c r="N17" s="281"/>
      <c r="O17" s="281"/>
      <c r="P17" s="281"/>
      <c r="Q17" s="282"/>
      <c r="AA17" s="86">
        <f t="shared" si="0"/>
        <v>1</v>
      </c>
      <c r="AB17" s="81">
        <f t="shared" si="1"/>
        <v>14</v>
      </c>
    </row>
    <row r="18" spans="2:28">
      <c r="B18" s="6">
        <v>1</v>
      </c>
      <c r="C18" s="7">
        <v>2</v>
      </c>
      <c r="D18" s="7">
        <v>5</v>
      </c>
      <c r="E18" s="90" t="s">
        <v>15</v>
      </c>
      <c r="F18" s="79">
        <v>90</v>
      </c>
      <c r="G18" s="354"/>
      <c r="H18" s="355"/>
      <c r="K18" s="92"/>
      <c r="L18" s="281" t="s">
        <v>70</v>
      </c>
      <c r="M18" s="281"/>
      <c r="N18" s="281"/>
      <c r="O18" s="281"/>
      <c r="P18" s="281"/>
      <c r="Q18" s="282"/>
      <c r="AA18" s="86">
        <f t="shared" si="0"/>
        <v>4</v>
      </c>
      <c r="AB18" s="81">
        <f t="shared" si="1"/>
        <v>12</v>
      </c>
    </row>
    <row r="19" spans="2:28">
      <c r="B19" s="6">
        <v>1</v>
      </c>
      <c r="C19" s="7">
        <v>3</v>
      </c>
      <c r="D19" s="7">
        <v>1</v>
      </c>
      <c r="E19" s="90" t="s">
        <v>16</v>
      </c>
      <c r="F19" s="79">
        <v>61</v>
      </c>
      <c r="G19" s="354"/>
      <c r="H19" s="355"/>
      <c r="K19" s="92"/>
      <c r="L19" s="281" t="s">
        <v>71</v>
      </c>
      <c r="M19" s="281"/>
      <c r="N19" s="281"/>
      <c r="O19" s="281"/>
      <c r="P19" s="281"/>
      <c r="Q19" s="282"/>
      <c r="AA19" s="86">
        <f t="shared" si="0"/>
        <v>14</v>
      </c>
      <c r="AB19" s="81">
        <f t="shared" si="1"/>
        <v>2</v>
      </c>
    </row>
    <row r="20" spans="2:28">
      <c r="B20" s="6">
        <v>1</v>
      </c>
      <c r="C20" s="7">
        <v>3</v>
      </c>
      <c r="D20" s="7">
        <v>2</v>
      </c>
      <c r="E20" s="90" t="s">
        <v>17</v>
      </c>
      <c r="F20" s="79">
        <v>65</v>
      </c>
      <c r="G20" s="354"/>
      <c r="H20" s="355"/>
      <c r="K20" s="92" t="s">
        <v>72</v>
      </c>
      <c r="L20" s="281" t="s">
        <v>73</v>
      </c>
      <c r="M20" s="281"/>
      <c r="N20" s="281"/>
      <c r="O20" s="281"/>
      <c r="P20" s="281"/>
      <c r="Q20" s="282"/>
      <c r="AA20" s="86">
        <f t="shared" si="0"/>
        <v>12</v>
      </c>
      <c r="AB20" s="81">
        <f t="shared" si="1"/>
        <v>3</v>
      </c>
    </row>
    <row r="21" spans="2:28">
      <c r="B21" s="6">
        <v>1</v>
      </c>
      <c r="C21" s="7">
        <v>3</v>
      </c>
      <c r="D21" s="7">
        <v>3</v>
      </c>
      <c r="E21" s="90" t="s">
        <v>18</v>
      </c>
      <c r="F21" s="79">
        <v>82</v>
      </c>
      <c r="G21" s="354"/>
      <c r="H21" s="355"/>
      <c r="K21" s="92"/>
      <c r="L21" s="281" t="s">
        <v>74</v>
      </c>
      <c r="M21" s="281"/>
      <c r="N21" s="281"/>
      <c r="O21" s="281"/>
      <c r="P21" s="281"/>
      <c r="Q21" s="282"/>
      <c r="AA21" s="86">
        <f t="shared" si="0"/>
        <v>7</v>
      </c>
      <c r="AB21" s="81">
        <f t="shared" si="1"/>
        <v>9</v>
      </c>
    </row>
    <row r="22" spans="2:28" ht="18.5" thickBot="1">
      <c r="B22" s="6">
        <v>1</v>
      </c>
      <c r="C22" s="7">
        <v>3</v>
      </c>
      <c r="D22" s="7">
        <v>4</v>
      </c>
      <c r="E22" s="90" t="s">
        <v>19</v>
      </c>
      <c r="F22" s="79">
        <v>97</v>
      </c>
      <c r="G22" s="354"/>
      <c r="H22" s="355"/>
      <c r="K22" s="17"/>
      <c r="L22" s="283" t="s">
        <v>75</v>
      </c>
      <c r="M22" s="283"/>
      <c r="N22" s="283"/>
      <c r="O22" s="283"/>
      <c r="P22" s="283"/>
      <c r="Q22" s="284"/>
      <c r="AA22" s="86">
        <f t="shared" si="0"/>
        <v>3</v>
      </c>
      <c r="AB22" s="81">
        <f t="shared" si="1"/>
        <v>13</v>
      </c>
    </row>
    <row r="23" spans="2:28" ht="18.5" thickBot="1">
      <c r="B23" s="8">
        <v>1</v>
      </c>
      <c r="C23" s="9">
        <v>3</v>
      </c>
      <c r="D23" s="9">
        <v>5</v>
      </c>
      <c r="E23" s="91" t="s">
        <v>20</v>
      </c>
      <c r="F23" s="82">
        <v>59</v>
      </c>
      <c r="G23" s="358"/>
      <c r="H23" s="359"/>
      <c r="AA23" s="87">
        <f t="shared" si="0"/>
        <v>15</v>
      </c>
      <c r="AB23" s="84">
        <f t="shared" si="1"/>
        <v>1</v>
      </c>
    </row>
    <row r="25" spans="2:28">
      <c r="G25" s="28"/>
    </row>
  </sheetData>
  <sheetProtection algorithmName="SHA-512" hashValue="Iuvfc/hrHFZ0gPiMXFAexIlfdNrftwNqIJCoTXQ1Mi3XV5Z5OyD6xIA1bpZSi06NnOYD4sLLvmh7ov0x6O/oBw==" saltValue="FzENjeITbhCdIN7Cb4zbHQ==" spinCount="100000" sheet="1" objects="1" scenarios="1"/>
  <mergeCells count="14">
    <mergeCell ref="B7:B8"/>
    <mergeCell ref="C7:C8"/>
    <mergeCell ref="D7:D8"/>
    <mergeCell ref="E7:E8"/>
    <mergeCell ref="F7:F8"/>
    <mergeCell ref="L20:Q20"/>
    <mergeCell ref="L21:Q21"/>
    <mergeCell ref="L22:Q22"/>
    <mergeCell ref="AA7:AB7"/>
    <mergeCell ref="G7:H7"/>
    <mergeCell ref="L16:Q16"/>
    <mergeCell ref="L17:Q17"/>
    <mergeCell ref="L18:Q18"/>
    <mergeCell ref="L19:Q19"/>
  </mergeCells>
  <phoneticPr fontId="3"/>
  <conditionalFormatting sqref="G9:H23">
    <cfRule type="expression" dxfId="20" priority="1">
      <formula>G9&lt;&gt;AA9</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47FCC4-7D61-4A2C-B7C4-6E31AEEC584B}">
  <dimension ref="A1:BI26"/>
  <sheetViews>
    <sheetView workbookViewId="0"/>
  </sheetViews>
  <sheetFormatPr defaultColWidth="4.08203125" defaultRowHeight="18"/>
  <cols>
    <col min="1" max="9" width="4.08203125" style="112"/>
    <col min="53" max="62" width="0" hidden="1" customWidth="1"/>
  </cols>
  <sheetData>
    <row r="1" spans="1:61">
      <c r="A1" s="473"/>
      <c r="B1" s="474"/>
      <c r="C1" s="474"/>
      <c r="D1" s="474"/>
      <c r="E1" s="474"/>
      <c r="F1" s="474"/>
      <c r="G1" s="474"/>
      <c r="H1" s="474"/>
      <c r="I1" s="475"/>
      <c r="J1" s="20">
        <f>ROW()</f>
        <v>1</v>
      </c>
      <c r="N1" s="119" t="s">
        <v>220</v>
      </c>
      <c r="BA1" s="183">
        <f>ROW(A1)*COLUMN(A1)</f>
        <v>1</v>
      </c>
      <c r="BB1" s="184">
        <f t="shared" ref="BB1:BB9" si="0">ROW(B1)*COLUMN(B1)</f>
        <v>2</v>
      </c>
      <c r="BC1" s="184">
        <f t="shared" ref="BC1:BC9" si="1">ROW(C1)*COLUMN(C1)</f>
        <v>3</v>
      </c>
      <c r="BD1" s="184">
        <f t="shared" ref="BD1:BD9" si="2">ROW(D1)*COLUMN(D1)</f>
        <v>4</v>
      </c>
      <c r="BE1" s="184">
        <f t="shared" ref="BE1:BE9" si="3">ROW(E1)*COLUMN(E1)</f>
        <v>5</v>
      </c>
      <c r="BF1" s="184">
        <f t="shared" ref="BF1:BF9" si="4">ROW(F1)*COLUMN(F1)</f>
        <v>6</v>
      </c>
      <c r="BG1" s="184">
        <f t="shared" ref="BG1:BG9" si="5">ROW(G1)*COLUMN(G1)</f>
        <v>7</v>
      </c>
      <c r="BH1" s="184">
        <f t="shared" ref="BH1:BH9" si="6">ROW(H1)*COLUMN(H1)</f>
        <v>8</v>
      </c>
      <c r="BI1" s="185">
        <f t="shared" ref="BI1:BI9" si="7">ROW(I1)*COLUMN(I1)</f>
        <v>9</v>
      </c>
    </row>
    <row r="2" spans="1:61">
      <c r="A2" s="476"/>
      <c r="B2" s="477"/>
      <c r="C2" s="477"/>
      <c r="D2" s="477"/>
      <c r="E2" s="477"/>
      <c r="F2" s="477"/>
      <c r="G2" s="477"/>
      <c r="H2" s="477"/>
      <c r="I2" s="478"/>
      <c r="J2" s="20">
        <f>ROW()</f>
        <v>2</v>
      </c>
      <c r="O2" s="179" t="s">
        <v>216</v>
      </c>
      <c r="P2" t="s">
        <v>239</v>
      </c>
      <c r="BA2" s="186">
        <f t="shared" ref="BA2:BA9" si="8">ROW(A2)*COLUMN(A2)</f>
        <v>2</v>
      </c>
      <c r="BB2" s="187">
        <f t="shared" si="0"/>
        <v>4</v>
      </c>
      <c r="BC2" s="187">
        <f t="shared" si="1"/>
        <v>6</v>
      </c>
      <c r="BD2" s="187">
        <f t="shared" si="2"/>
        <v>8</v>
      </c>
      <c r="BE2" s="187">
        <f t="shared" si="3"/>
        <v>10</v>
      </c>
      <c r="BF2" s="187">
        <f t="shared" si="4"/>
        <v>12</v>
      </c>
      <c r="BG2" s="187">
        <f t="shared" si="5"/>
        <v>14</v>
      </c>
      <c r="BH2" s="187">
        <f t="shared" si="6"/>
        <v>16</v>
      </c>
      <c r="BI2" s="188">
        <f t="shared" si="7"/>
        <v>18</v>
      </c>
    </row>
    <row r="3" spans="1:61">
      <c r="A3" s="476"/>
      <c r="B3" s="477"/>
      <c r="C3" s="477"/>
      <c r="D3" s="477"/>
      <c r="E3" s="477"/>
      <c r="F3" s="477"/>
      <c r="G3" s="477"/>
      <c r="H3" s="477"/>
      <c r="I3" s="478"/>
      <c r="J3" s="20">
        <f>ROW()</f>
        <v>3</v>
      </c>
      <c r="O3" s="179" t="s">
        <v>217</v>
      </c>
      <c r="P3" t="s">
        <v>238</v>
      </c>
      <c r="BA3" s="186">
        <f t="shared" si="8"/>
        <v>3</v>
      </c>
      <c r="BB3" s="187">
        <f t="shared" si="0"/>
        <v>6</v>
      </c>
      <c r="BC3" s="187">
        <f t="shared" si="1"/>
        <v>9</v>
      </c>
      <c r="BD3" s="187">
        <f t="shared" si="2"/>
        <v>12</v>
      </c>
      <c r="BE3" s="187">
        <f t="shared" si="3"/>
        <v>15</v>
      </c>
      <c r="BF3" s="187">
        <f t="shared" si="4"/>
        <v>18</v>
      </c>
      <c r="BG3" s="187">
        <f t="shared" si="5"/>
        <v>21</v>
      </c>
      <c r="BH3" s="187">
        <f t="shared" si="6"/>
        <v>24</v>
      </c>
      <c r="BI3" s="188">
        <f t="shared" si="7"/>
        <v>27</v>
      </c>
    </row>
    <row r="4" spans="1:61">
      <c r="A4" s="476"/>
      <c r="B4" s="477"/>
      <c r="C4" s="477"/>
      <c r="D4" s="477"/>
      <c r="E4" s="477"/>
      <c r="F4" s="477"/>
      <c r="G4" s="477"/>
      <c r="H4" s="477"/>
      <c r="I4" s="478"/>
      <c r="J4" s="20">
        <f>ROW()</f>
        <v>4</v>
      </c>
      <c r="O4" t="s">
        <v>84</v>
      </c>
      <c r="BA4" s="186">
        <f t="shared" si="8"/>
        <v>4</v>
      </c>
      <c r="BB4" s="187">
        <f t="shared" si="0"/>
        <v>8</v>
      </c>
      <c r="BC4" s="187">
        <f t="shared" si="1"/>
        <v>12</v>
      </c>
      <c r="BD4" s="187">
        <f t="shared" si="2"/>
        <v>16</v>
      </c>
      <c r="BE4" s="187">
        <f t="shared" si="3"/>
        <v>20</v>
      </c>
      <c r="BF4" s="187">
        <f t="shared" si="4"/>
        <v>24</v>
      </c>
      <c r="BG4" s="187">
        <f t="shared" si="5"/>
        <v>28</v>
      </c>
      <c r="BH4" s="187">
        <f t="shared" si="6"/>
        <v>32</v>
      </c>
      <c r="BI4" s="188">
        <f t="shared" si="7"/>
        <v>36</v>
      </c>
    </row>
    <row r="5" spans="1:61">
      <c r="A5" s="476"/>
      <c r="B5" s="477"/>
      <c r="C5" s="477"/>
      <c r="D5" s="477"/>
      <c r="E5" s="477"/>
      <c r="F5" s="477"/>
      <c r="G5" s="477"/>
      <c r="H5" s="477"/>
      <c r="I5" s="478"/>
      <c r="J5" s="20">
        <f>ROW()</f>
        <v>5</v>
      </c>
      <c r="P5" t="s">
        <v>85</v>
      </c>
      <c r="BA5" s="186">
        <f t="shared" si="8"/>
        <v>5</v>
      </c>
      <c r="BB5" s="187">
        <f t="shared" si="0"/>
        <v>10</v>
      </c>
      <c r="BC5" s="187">
        <f t="shared" si="1"/>
        <v>15</v>
      </c>
      <c r="BD5" s="187">
        <f t="shared" si="2"/>
        <v>20</v>
      </c>
      <c r="BE5" s="187">
        <f t="shared" si="3"/>
        <v>25</v>
      </c>
      <c r="BF5" s="187">
        <f t="shared" si="4"/>
        <v>30</v>
      </c>
      <c r="BG5" s="187">
        <f t="shared" si="5"/>
        <v>35</v>
      </c>
      <c r="BH5" s="187">
        <f t="shared" si="6"/>
        <v>40</v>
      </c>
      <c r="BI5" s="188">
        <f t="shared" si="7"/>
        <v>45</v>
      </c>
    </row>
    <row r="6" spans="1:61">
      <c r="A6" s="476"/>
      <c r="B6" s="477"/>
      <c r="C6" s="477"/>
      <c r="D6" s="477"/>
      <c r="E6" s="477"/>
      <c r="F6" s="477"/>
      <c r="G6" s="477"/>
      <c r="H6" s="477"/>
      <c r="I6" s="478"/>
      <c r="J6" s="20">
        <f>ROW()</f>
        <v>6</v>
      </c>
      <c r="P6" t="s">
        <v>83</v>
      </c>
      <c r="BA6" s="186">
        <f t="shared" si="8"/>
        <v>6</v>
      </c>
      <c r="BB6" s="187">
        <f t="shared" si="0"/>
        <v>12</v>
      </c>
      <c r="BC6" s="187">
        <f t="shared" si="1"/>
        <v>18</v>
      </c>
      <c r="BD6" s="187">
        <f t="shared" si="2"/>
        <v>24</v>
      </c>
      <c r="BE6" s="187">
        <f t="shared" si="3"/>
        <v>30</v>
      </c>
      <c r="BF6" s="187">
        <f t="shared" si="4"/>
        <v>36</v>
      </c>
      <c r="BG6" s="187">
        <f t="shared" si="5"/>
        <v>42</v>
      </c>
      <c r="BH6" s="187">
        <f t="shared" si="6"/>
        <v>48</v>
      </c>
      <c r="BI6" s="188">
        <f t="shared" si="7"/>
        <v>54</v>
      </c>
    </row>
    <row r="7" spans="1:61">
      <c r="A7" s="476"/>
      <c r="B7" s="477"/>
      <c r="C7" s="477"/>
      <c r="D7" s="477"/>
      <c r="E7" s="477"/>
      <c r="F7" s="477"/>
      <c r="G7" s="477"/>
      <c r="H7" s="477"/>
      <c r="I7" s="478"/>
      <c r="J7" s="20">
        <f>ROW()</f>
        <v>7</v>
      </c>
      <c r="P7" s="10"/>
      <c r="BA7" s="186">
        <f t="shared" si="8"/>
        <v>7</v>
      </c>
      <c r="BB7" s="187">
        <f t="shared" si="0"/>
        <v>14</v>
      </c>
      <c r="BC7" s="187">
        <f t="shared" si="1"/>
        <v>21</v>
      </c>
      <c r="BD7" s="187">
        <f t="shared" si="2"/>
        <v>28</v>
      </c>
      <c r="BE7" s="187">
        <f t="shared" si="3"/>
        <v>35</v>
      </c>
      <c r="BF7" s="187">
        <f t="shared" si="4"/>
        <v>42</v>
      </c>
      <c r="BG7" s="187">
        <f t="shared" si="5"/>
        <v>49</v>
      </c>
      <c r="BH7" s="187">
        <f t="shared" si="6"/>
        <v>56</v>
      </c>
      <c r="BI7" s="188">
        <f t="shared" si="7"/>
        <v>63</v>
      </c>
    </row>
    <row r="8" spans="1:61" ht="18.5" thickBot="1">
      <c r="A8" s="476"/>
      <c r="B8" s="477"/>
      <c r="C8" s="477"/>
      <c r="D8" s="477"/>
      <c r="E8" s="477"/>
      <c r="F8" s="477"/>
      <c r="G8" s="477"/>
      <c r="H8" s="477"/>
      <c r="I8" s="478"/>
      <c r="J8" s="20">
        <f>ROW()</f>
        <v>8</v>
      </c>
      <c r="BA8" s="186">
        <f t="shared" si="8"/>
        <v>8</v>
      </c>
      <c r="BB8" s="187">
        <f t="shared" si="0"/>
        <v>16</v>
      </c>
      <c r="BC8" s="187">
        <f t="shared" si="1"/>
        <v>24</v>
      </c>
      <c r="BD8" s="187">
        <f t="shared" si="2"/>
        <v>32</v>
      </c>
      <c r="BE8" s="187">
        <f t="shared" si="3"/>
        <v>40</v>
      </c>
      <c r="BF8" s="187">
        <f t="shared" si="4"/>
        <v>48</v>
      </c>
      <c r="BG8" s="187">
        <f t="shared" si="5"/>
        <v>56</v>
      </c>
      <c r="BH8" s="187">
        <f t="shared" si="6"/>
        <v>64</v>
      </c>
      <c r="BI8" s="188">
        <f t="shared" si="7"/>
        <v>72</v>
      </c>
    </row>
    <row r="9" spans="1:61" ht="18.5" thickBot="1">
      <c r="A9" s="479"/>
      <c r="B9" s="480"/>
      <c r="C9" s="480"/>
      <c r="D9" s="480"/>
      <c r="E9" s="480"/>
      <c r="F9" s="480"/>
      <c r="G9" s="480"/>
      <c r="H9" s="480"/>
      <c r="I9" s="481"/>
      <c r="J9" s="20">
        <f>ROW()</f>
        <v>9</v>
      </c>
      <c r="N9" s="11" t="s">
        <v>86</v>
      </c>
      <c r="O9" s="12"/>
      <c r="P9" s="12"/>
      <c r="Q9" s="12"/>
      <c r="R9" s="12"/>
      <c r="S9" s="12"/>
      <c r="T9" s="12"/>
      <c r="U9" s="12"/>
      <c r="V9" s="12"/>
      <c r="W9" s="12"/>
      <c r="X9" s="12"/>
      <c r="Y9" s="12"/>
      <c r="Z9" s="12"/>
      <c r="AA9" s="12"/>
      <c r="AB9" s="12"/>
      <c r="AC9" s="12"/>
      <c r="AD9" s="13"/>
      <c r="BA9" s="189">
        <f t="shared" si="8"/>
        <v>9</v>
      </c>
      <c r="BB9" s="190">
        <f t="shared" si="0"/>
        <v>18</v>
      </c>
      <c r="BC9" s="190">
        <f t="shared" si="1"/>
        <v>27</v>
      </c>
      <c r="BD9" s="190">
        <f t="shared" si="2"/>
        <v>36</v>
      </c>
      <c r="BE9" s="190">
        <f t="shared" si="3"/>
        <v>45</v>
      </c>
      <c r="BF9" s="190">
        <f t="shared" si="4"/>
        <v>54</v>
      </c>
      <c r="BG9" s="190">
        <f t="shared" si="5"/>
        <v>63</v>
      </c>
      <c r="BH9" s="190">
        <f t="shared" si="6"/>
        <v>72</v>
      </c>
      <c r="BI9" s="191">
        <f t="shared" si="7"/>
        <v>81</v>
      </c>
    </row>
    <row r="10" spans="1:61">
      <c r="A10" s="20">
        <f>COLUMN()</f>
        <v>1</v>
      </c>
      <c r="B10" s="20">
        <f>COLUMN()</f>
        <v>2</v>
      </c>
      <c r="C10" s="20">
        <f>COLUMN()</f>
        <v>3</v>
      </c>
      <c r="D10" s="20">
        <f>COLUMN()</f>
        <v>4</v>
      </c>
      <c r="E10" s="20">
        <f>COLUMN()</f>
        <v>5</v>
      </c>
      <c r="F10" s="20">
        <f>COLUMN()</f>
        <v>6</v>
      </c>
      <c r="G10" s="20">
        <f>COLUMN()</f>
        <v>7</v>
      </c>
      <c r="H10" s="20">
        <f>COLUMN()</f>
        <v>8</v>
      </c>
      <c r="I10" s="20">
        <f>COLUMN()</f>
        <v>9</v>
      </c>
      <c r="N10" s="94" t="s">
        <v>87</v>
      </c>
      <c r="O10" s="15"/>
      <c r="P10" s="15"/>
      <c r="Q10" s="15"/>
      <c r="R10" s="15"/>
      <c r="S10" s="15"/>
      <c r="T10" s="15"/>
      <c r="U10" s="15"/>
      <c r="V10" s="15"/>
      <c r="W10" s="15"/>
      <c r="X10" s="15"/>
      <c r="Y10" s="15"/>
      <c r="Z10" s="15"/>
      <c r="AA10" s="15"/>
      <c r="AB10" s="15"/>
      <c r="AC10" s="15"/>
      <c r="AD10" s="16"/>
    </row>
    <row r="11" spans="1:61">
      <c r="A11" s="119"/>
      <c r="B11"/>
      <c r="C11"/>
      <c r="D11"/>
      <c r="E11"/>
      <c r="N11" s="14"/>
      <c r="O11" s="15" t="s">
        <v>89</v>
      </c>
      <c r="P11" s="15"/>
      <c r="Q11" s="15"/>
      <c r="R11" s="15"/>
      <c r="S11" s="15"/>
      <c r="T11" s="15"/>
      <c r="U11" s="15"/>
      <c r="V11" s="15"/>
      <c r="W11" s="15"/>
      <c r="X11" s="15"/>
      <c r="Y11" s="15"/>
      <c r="Z11" s="15"/>
      <c r="AA11" s="15"/>
      <c r="AB11" s="15"/>
      <c r="AC11" s="15"/>
      <c r="AD11" s="16"/>
    </row>
    <row r="12" spans="1:61">
      <c r="A12" s="179"/>
      <c r="B12"/>
      <c r="E12"/>
      <c r="N12" s="14"/>
      <c r="O12" s="15"/>
      <c r="P12" s="113"/>
      <c r="Q12" s="116"/>
      <c r="R12" s="116"/>
      <c r="S12" s="116"/>
      <c r="T12" s="116"/>
      <c r="U12" s="116"/>
      <c r="V12" s="116"/>
      <c r="W12" s="116"/>
      <c r="X12" s="116"/>
      <c r="Y12" s="116"/>
      <c r="Z12" s="116"/>
      <c r="AA12" s="15"/>
      <c r="AB12" s="15"/>
      <c r="AC12" s="15"/>
      <c r="AD12" s="16"/>
    </row>
    <row r="13" spans="1:61">
      <c r="E13"/>
      <c r="N13" s="14" t="s">
        <v>88</v>
      </c>
      <c r="O13" s="15"/>
      <c r="P13" s="113"/>
      <c r="Q13" s="116"/>
      <c r="R13" s="116"/>
      <c r="S13" s="116"/>
      <c r="T13" s="116"/>
      <c r="U13" s="116"/>
      <c r="V13" s="116"/>
      <c r="W13" s="116"/>
      <c r="X13" s="116"/>
      <c r="Y13" s="116"/>
      <c r="Z13" s="116"/>
      <c r="AA13" s="15"/>
      <c r="AB13" s="15"/>
      <c r="AC13" s="15"/>
      <c r="AD13" s="16"/>
    </row>
    <row r="14" spans="1:61">
      <c r="E14" s="10"/>
      <c r="N14" s="94" t="s">
        <v>95</v>
      </c>
      <c r="O14" s="15"/>
      <c r="P14" s="113"/>
      <c r="Q14" s="116"/>
      <c r="R14" s="116"/>
      <c r="S14" s="116"/>
      <c r="T14" s="116"/>
      <c r="U14" s="116"/>
      <c r="V14" s="116"/>
      <c r="W14" s="116"/>
      <c r="X14" s="116"/>
      <c r="Y14" s="116"/>
      <c r="Z14" s="116"/>
      <c r="AA14" s="15"/>
      <c r="AB14" s="15"/>
      <c r="AC14" s="15"/>
      <c r="AD14" s="16"/>
    </row>
    <row r="15" spans="1:61">
      <c r="B15"/>
      <c r="C15"/>
      <c r="N15" s="14"/>
      <c r="O15" s="15" t="s">
        <v>90</v>
      </c>
      <c r="P15" s="113"/>
      <c r="Q15" s="116"/>
      <c r="R15" s="116"/>
      <c r="S15" s="116"/>
      <c r="T15" s="116"/>
      <c r="U15" s="116"/>
      <c r="V15" s="116"/>
      <c r="W15" s="116"/>
      <c r="X15" s="116"/>
      <c r="Y15" s="116"/>
      <c r="Z15" s="116"/>
      <c r="AA15" s="15"/>
      <c r="AB15" s="15"/>
      <c r="AC15" s="15"/>
      <c r="AD15" s="16"/>
    </row>
    <row r="16" spans="1:61">
      <c r="B16" s="20"/>
      <c r="C16" s="75"/>
      <c r="N16" s="14"/>
      <c r="O16" s="15"/>
      <c r="P16" s="113"/>
      <c r="Q16" s="116"/>
      <c r="R16" s="116"/>
      <c r="S16" s="116"/>
      <c r="T16" s="116"/>
      <c r="U16" s="116"/>
      <c r="V16" s="116"/>
      <c r="W16" s="116"/>
      <c r="X16" s="116"/>
      <c r="Y16" s="116"/>
      <c r="Z16" s="116"/>
      <c r="AA16" s="15"/>
      <c r="AB16" s="15"/>
      <c r="AC16" s="15"/>
      <c r="AD16" s="16"/>
    </row>
    <row r="17" spans="1:30">
      <c r="A17" s="119"/>
      <c r="B17"/>
      <c r="C17"/>
      <c r="D17"/>
      <c r="N17" s="14" t="s">
        <v>91</v>
      </c>
      <c r="O17" s="15"/>
      <c r="P17" s="15"/>
      <c r="Q17" s="116"/>
      <c r="R17" s="116"/>
      <c r="S17" s="116"/>
      <c r="T17" s="116"/>
      <c r="U17" s="116"/>
      <c r="V17" s="116"/>
      <c r="W17" s="116"/>
      <c r="X17" s="116"/>
      <c r="Y17" s="116"/>
      <c r="Z17" s="116"/>
      <c r="AA17" s="15"/>
      <c r="AB17" s="15"/>
      <c r="AC17" s="15"/>
      <c r="AD17" s="16"/>
    </row>
    <row r="18" spans="1:30">
      <c r="A18" s="120"/>
      <c r="N18" s="94" t="s">
        <v>92</v>
      </c>
      <c r="O18" s="15"/>
      <c r="P18" s="15"/>
      <c r="Q18" s="116"/>
      <c r="R18" s="116"/>
      <c r="S18" s="116"/>
      <c r="T18" s="116"/>
      <c r="U18" s="116"/>
      <c r="V18" s="116"/>
      <c r="W18" s="116"/>
      <c r="X18" s="116"/>
      <c r="Y18" s="116"/>
      <c r="Z18" s="116"/>
      <c r="AA18" s="15"/>
      <c r="AB18" s="15"/>
      <c r="AC18" s="15"/>
      <c r="AD18" s="16"/>
    </row>
    <row r="19" spans="1:30">
      <c r="A19"/>
      <c r="N19" s="14"/>
      <c r="O19" s="15" t="s">
        <v>93</v>
      </c>
      <c r="P19" s="15"/>
      <c r="Q19" s="15"/>
      <c r="R19" s="15"/>
      <c r="S19" s="15"/>
      <c r="T19" s="15"/>
      <c r="U19" s="15"/>
      <c r="V19" s="15"/>
      <c r="W19" s="15"/>
      <c r="X19" s="15"/>
      <c r="Y19" s="15"/>
      <c r="Z19" s="15"/>
      <c r="AA19" s="15"/>
      <c r="AB19" s="15"/>
      <c r="AC19" s="15"/>
      <c r="AD19" s="16"/>
    </row>
    <row r="20" spans="1:30">
      <c r="A20"/>
      <c r="N20" s="14"/>
      <c r="O20" s="15"/>
      <c r="Q20" s="92" t="s">
        <v>97</v>
      </c>
      <c r="R20" s="281" t="s">
        <v>98</v>
      </c>
      <c r="S20" s="281"/>
      <c r="T20" s="281"/>
      <c r="U20" s="281"/>
      <c r="V20" s="281"/>
      <c r="W20" s="281"/>
      <c r="X20" s="281"/>
      <c r="Y20" s="281"/>
      <c r="Z20" s="281"/>
      <c r="AA20" s="281"/>
      <c r="AB20" s="281"/>
      <c r="AC20" s="281"/>
      <c r="AD20" s="282"/>
    </row>
    <row r="21" spans="1:30">
      <c r="A21"/>
      <c r="N21" s="14"/>
      <c r="O21" s="15"/>
      <c r="P21" s="113"/>
      <c r="Q21" s="114"/>
      <c r="R21" s="114"/>
      <c r="S21" s="114"/>
      <c r="T21" s="114"/>
      <c r="U21" s="114"/>
      <c r="V21" s="114"/>
      <c r="W21" s="15"/>
      <c r="X21" s="15"/>
      <c r="Y21" s="15"/>
      <c r="Z21" s="15"/>
      <c r="AA21" s="15"/>
      <c r="AB21" s="15"/>
      <c r="AC21" s="15"/>
      <c r="AD21" s="16"/>
    </row>
    <row r="22" spans="1:30">
      <c r="A22" s="10"/>
      <c r="N22" s="14" t="s">
        <v>88</v>
      </c>
      <c r="O22" s="15"/>
      <c r="P22" s="15"/>
      <c r="Q22" s="15"/>
      <c r="R22" s="15"/>
      <c r="S22" s="15"/>
      <c r="T22" s="15"/>
      <c r="U22" s="15"/>
      <c r="V22" s="15"/>
      <c r="W22" s="15"/>
      <c r="X22" s="15"/>
      <c r="Y22" s="15"/>
      <c r="Z22" s="15"/>
      <c r="AA22" s="15"/>
      <c r="AB22" s="15"/>
      <c r="AC22" s="15"/>
      <c r="AD22" s="16"/>
    </row>
    <row r="23" spans="1:30">
      <c r="N23" s="94" t="s">
        <v>96</v>
      </c>
      <c r="O23" s="15"/>
      <c r="P23" s="15"/>
      <c r="Q23" s="15"/>
      <c r="R23" s="15"/>
      <c r="S23" s="15"/>
      <c r="T23" s="15"/>
      <c r="U23" s="15"/>
      <c r="V23" s="15"/>
      <c r="W23" s="15"/>
      <c r="X23" s="15"/>
      <c r="Y23" s="15"/>
      <c r="Z23" s="15"/>
      <c r="AA23" s="15"/>
      <c r="AB23" s="15"/>
      <c r="AC23" s="15"/>
      <c r="AD23" s="16"/>
    </row>
    <row r="24" spans="1:30">
      <c r="N24" s="14"/>
      <c r="O24" s="15" t="s">
        <v>94</v>
      </c>
      <c r="P24" s="15"/>
      <c r="Q24" s="15"/>
      <c r="R24" s="15"/>
      <c r="S24" s="15"/>
      <c r="T24" s="15"/>
      <c r="U24" s="15"/>
      <c r="V24" s="15"/>
      <c r="W24" s="15"/>
      <c r="X24" s="15"/>
      <c r="Y24" s="15"/>
      <c r="Z24" s="15"/>
      <c r="AA24" s="15"/>
      <c r="AB24" s="15"/>
      <c r="AC24" s="15"/>
      <c r="AD24" s="16"/>
    </row>
    <row r="25" spans="1:30">
      <c r="N25" s="14"/>
      <c r="O25" s="15"/>
      <c r="Q25" s="92" t="s">
        <v>97</v>
      </c>
      <c r="R25" s="281" t="s">
        <v>98</v>
      </c>
      <c r="S25" s="281"/>
      <c r="T25" s="281"/>
      <c r="U25" s="281"/>
      <c r="V25" s="281"/>
      <c r="W25" s="281"/>
      <c r="X25" s="281"/>
      <c r="Y25" s="281"/>
      <c r="Z25" s="281"/>
      <c r="AA25" s="281"/>
      <c r="AB25" s="281"/>
      <c r="AC25" s="281"/>
      <c r="AD25" s="282"/>
    </row>
    <row r="26" spans="1:30" ht="18.5" thickBot="1">
      <c r="N26" s="17"/>
      <c r="O26" s="18"/>
      <c r="P26" s="18"/>
      <c r="Q26" s="18"/>
      <c r="R26" s="18"/>
      <c r="S26" s="18"/>
      <c r="T26" s="18"/>
      <c r="U26" s="18"/>
      <c r="V26" s="18"/>
      <c r="W26" s="18"/>
      <c r="X26" s="18"/>
      <c r="Y26" s="18"/>
      <c r="Z26" s="18"/>
      <c r="AA26" s="18"/>
      <c r="AB26" s="18"/>
      <c r="AC26" s="18"/>
      <c r="AD26" s="19"/>
    </row>
  </sheetData>
  <sheetProtection algorithmName="SHA-512" hashValue="HriWFmNY1M+H/5TQsYvOsQo6tH2IS9Sn9QJy8yVCqQM0VqBlbixtjiUrwOyGN0nVdm9bLPGz3Q2rMXhSrmWTXw==" saltValue="2w+Ql8+aaVYs27H+Ykwogw==" spinCount="100000" sheet="1" objects="1" scenarios="1"/>
  <mergeCells count="2">
    <mergeCell ref="R20:AD20"/>
    <mergeCell ref="R25:AD25"/>
  </mergeCells>
  <phoneticPr fontId="3"/>
  <conditionalFormatting sqref="A1:I9">
    <cfRule type="expression" dxfId="19" priority="1">
      <formula>A1&lt;&gt;BA1</formula>
    </cfRule>
  </conditionalFormatting>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E59A4-FAB6-4E2D-8555-A723944EE200}">
  <dimension ref="A1:AD27"/>
  <sheetViews>
    <sheetView workbookViewId="0"/>
  </sheetViews>
  <sheetFormatPr defaultRowHeight="18"/>
  <cols>
    <col min="5" max="5" width="9" style="20"/>
    <col min="7" max="10" width="7.33203125" customWidth="1"/>
    <col min="11" max="11" width="3.33203125" bestFit="1" customWidth="1"/>
    <col min="12" max="12" width="4.58203125" customWidth="1"/>
    <col min="13" max="13" width="19.75" customWidth="1"/>
    <col min="14" max="14" width="9.75" customWidth="1"/>
    <col min="15" max="15" width="12.33203125" customWidth="1"/>
    <col min="22" max="22" width="3.33203125" bestFit="1" customWidth="1"/>
    <col min="27" max="31" width="0" hidden="1" customWidth="1"/>
  </cols>
  <sheetData>
    <row r="1" spans="1:30">
      <c r="A1" s="119" t="s">
        <v>220</v>
      </c>
      <c r="F1" s="20"/>
      <c r="G1" s="20"/>
      <c r="H1" s="20"/>
      <c r="I1" s="20"/>
      <c r="J1" s="20"/>
    </row>
    <row r="2" spans="1:30">
      <c r="A2" s="179" t="s">
        <v>216</v>
      </c>
      <c r="B2" t="s">
        <v>241</v>
      </c>
      <c r="F2" s="20"/>
      <c r="G2" s="20"/>
      <c r="H2" s="20"/>
      <c r="I2" s="20"/>
      <c r="J2" s="20"/>
    </row>
    <row r="3" spans="1:30">
      <c r="A3" s="179"/>
      <c r="B3" t="s">
        <v>242</v>
      </c>
      <c r="F3" s="20"/>
      <c r="G3" s="20"/>
      <c r="H3" s="20"/>
      <c r="I3" s="20"/>
      <c r="J3" s="20"/>
    </row>
    <row r="4" spans="1:30">
      <c r="A4" s="179"/>
      <c r="F4" s="20"/>
      <c r="G4" s="20"/>
      <c r="H4" s="20"/>
      <c r="I4" s="20"/>
      <c r="J4" s="20"/>
    </row>
    <row r="5" spans="1:30">
      <c r="A5" s="119" t="s">
        <v>240</v>
      </c>
      <c r="F5" s="20"/>
      <c r="G5" s="20"/>
      <c r="H5" s="20"/>
      <c r="I5" s="20"/>
      <c r="J5" s="20"/>
    </row>
    <row r="6" spans="1:30">
      <c r="A6" s="179" t="s">
        <v>245</v>
      </c>
      <c r="B6" t="s">
        <v>243</v>
      </c>
      <c r="F6" s="20"/>
      <c r="G6" s="20"/>
      <c r="H6" s="20"/>
      <c r="I6" s="20"/>
      <c r="J6" s="20"/>
    </row>
    <row r="7" spans="1:30">
      <c r="A7" s="179"/>
      <c r="B7" t="s">
        <v>244</v>
      </c>
      <c r="F7" s="20"/>
      <c r="G7" s="20"/>
      <c r="H7" s="20"/>
      <c r="I7" s="20"/>
      <c r="J7" s="20"/>
    </row>
    <row r="8" spans="1:30" ht="18.5" thickBot="1"/>
    <row r="9" spans="1:30">
      <c r="B9" s="286" t="s">
        <v>0</v>
      </c>
      <c r="C9" s="288" t="s">
        <v>1</v>
      </c>
      <c r="D9" s="288" t="s">
        <v>2</v>
      </c>
      <c r="E9" s="288" t="s">
        <v>3</v>
      </c>
      <c r="F9" s="290" t="s">
        <v>4</v>
      </c>
      <c r="G9" s="285" t="s">
        <v>99</v>
      </c>
      <c r="H9" s="292"/>
      <c r="I9" s="292"/>
      <c r="J9" s="268"/>
      <c r="M9" s="192" t="s">
        <v>100</v>
      </c>
      <c r="N9" s="124" t="b">
        <v>1</v>
      </c>
      <c r="Q9" s="27"/>
      <c r="R9" s="27"/>
      <c r="S9" s="27"/>
      <c r="T9" s="27"/>
      <c r="U9" s="27"/>
      <c r="AA9" s="285" t="s">
        <v>99</v>
      </c>
      <c r="AB9" s="292"/>
      <c r="AC9" s="292"/>
      <c r="AD9" s="268"/>
    </row>
    <row r="10" spans="1:30" ht="18.5" thickBot="1">
      <c r="B10" s="287"/>
      <c r="C10" s="289"/>
      <c r="D10" s="289"/>
      <c r="E10" s="289"/>
      <c r="F10" s="291"/>
      <c r="G10" s="111">
        <v>90</v>
      </c>
      <c r="H10" s="108">
        <v>80</v>
      </c>
      <c r="I10" s="108">
        <v>70</v>
      </c>
      <c r="J10" s="101">
        <v>60</v>
      </c>
      <c r="M10" s="193" t="s">
        <v>101</v>
      </c>
      <c r="N10" s="125" t="b">
        <v>0</v>
      </c>
      <c r="Q10" s="27"/>
      <c r="R10" s="27"/>
      <c r="S10" s="27"/>
      <c r="T10" s="27"/>
      <c r="U10" s="27"/>
      <c r="AA10" s="111">
        <v>90</v>
      </c>
      <c r="AB10" s="108">
        <v>80</v>
      </c>
      <c r="AC10" s="108">
        <v>70</v>
      </c>
      <c r="AD10" s="101">
        <v>60</v>
      </c>
    </row>
    <row r="11" spans="1:30">
      <c r="B11" s="4">
        <v>1</v>
      </c>
      <c r="C11" s="5">
        <v>1</v>
      </c>
      <c r="D11" s="5">
        <v>1</v>
      </c>
      <c r="E11" s="89" t="s">
        <v>6</v>
      </c>
      <c r="F11" s="76">
        <v>88</v>
      </c>
      <c r="G11" s="482"/>
      <c r="H11" s="371"/>
      <c r="I11" s="371"/>
      <c r="J11" s="363"/>
      <c r="K11" s="20"/>
      <c r="Q11" s="28"/>
      <c r="R11" s="28"/>
      <c r="S11" s="28"/>
      <c r="T11" s="28"/>
      <c r="U11" s="28"/>
      <c r="AA11" s="121" t="b">
        <f t="shared" ref="AA11:AD25" si="0">IF($F11&gt;AA$10,$N$9,$N$10)</f>
        <v>0</v>
      </c>
      <c r="AB11" s="89" t="b">
        <f t="shared" si="0"/>
        <v>1</v>
      </c>
      <c r="AC11" s="89" t="b">
        <f t="shared" si="0"/>
        <v>1</v>
      </c>
      <c r="AD11" s="88" t="b">
        <f t="shared" si="0"/>
        <v>1</v>
      </c>
    </row>
    <row r="12" spans="1:30">
      <c r="B12" s="6">
        <v>1</v>
      </c>
      <c r="C12" s="7">
        <v>1</v>
      </c>
      <c r="D12" s="7">
        <v>2</v>
      </c>
      <c r="E12" s="90" t="s">
        <v>7</v>
      </c>
      <c r="F12" s="79">
        <v>88</v>
      </c>
      <c r="G12" s="483"/>
      <c r="H12" s="367"/>
      <c r="I12" s="367"/>
      <c r="J12" s="355"/>
      <c r="L12" s="128"/>
      <c r="M12" s="10"/>
      <c r="Q12" s="27"/>
      <c r="R12" s="27"/>
      <c r="S12" s="27"/>
      <c r="T12" s="27"/>
      <c r="U12" s="27"/>
      <c r="AA12" s="122" t="b">
        <f t="shared" si="0"/>
        <v>0</v>
      </c>
      <c r="AB12" s="90" t="b">
        <f t="shared" si="0"/>
        <v>1</v>
      </c>
      <c r="AC12" s="90" t="b">
        <f t="shared" si="0"/>
        <v>1</v>
      </c>
      <c r="AD12" s="81" t="b">
        <f t="shared" si="0"/>
        <v>1</v>
      </c>
    </row>
    <row r="13" spans="1:30">
      <c r="B13" s="6">
        <v>1</v>
      </c>
      <c r="C13" s="7">
        <v>1</v>
      </c>
      <c r="D13" s="7">
        <v>3</v>
      </c>
      <c r="E13" s="90" t="s">
        <v>8</v>
      </c>
      <c r="F13" s="79">
        <v>75</v>
      </c>
      <c r="G13" s="483"/>
      <c r="H13" s="367"/>
      <c r="I13" s="367"/>
      <c r="J13" s="355"/>
      <c r="L13" s="128"/>
      <c r="Q13" s="29"/>
      <c r="R13" s="29"/>
      <c r="S13" s="29"/>
      <c r="T13" s="29"/>
      <c r="U13" s="29"/>
      <c r="AA13" s="122" t="b">
        <f t="shared" si="0"/>
        <v>0</v>
      </c>
      <c r="AB13" s="90" t="b">
        <f t="shared" si="0"/>
        <v>0</v>
      </c>
      <c r="AC13" s="90" t="b">
        <f t="shared" si="0"/>
        <v>1</v>
      </c>
      <c r="AD13" s="81" t="b">
        <f t="shared" si="0"/>
        <v>1</v>
      </c>
    </row>
    <row r="14" spans="1:30">
      <c r="B14" s="6">
        <v>1</v>
      </c>
      <c r="C14" s="7">
        <v>1</v>
      </c>
      <c r="D14" s="7">
        <v>4</v>
      </c>
      <c r="E14" s="90" t="s">
        <v>9</v>
      </c>
      <c r="F14" s="79">
        <v>65</v>
      </c>
      <c r="G14" s="483"/>
      <c r="H14" s="367"/>
      <c r="I14" s="367"/>
      <c r="J14" s="355"/>
      <c r="L14" s="128"/>
      <c r="AA14" s="122" t="b">
        <f t="shared" si="0"/>
        <v>0</v>
      </c>
      <c r="AB14" s="90" t="b">
        <f t="shared" si="0"/>
        <v>0</v>
      </c>
      <c r="AC14" s="90" t="b">
        <f t="shared" si="0"/>
        <v>0</v>
      </c>
      <c r="AD14" s="81" t="b">
        <f t="shared" si="0"/>
        <v>1</v>
      </c>
    </row>
    <row r="15" spans="1:30" ht="18.5" thickBot="1">
      <c r="B15" s="6">
        <v>1</v>
      </c>
      <c r="C15" s="7">
        <v>1</v>
      </c>
      <c r="D15" s="7">
        <v>5</v>
      </c>
      <c r="E15" s="90" t="s">
        <v>10</v>
      </c>
      <c r="F15" s="79">
        <v>77</v>
      </c>
      <c r="G15" s="483"/>
      <c r="H15" s="367"/>
      <c r="I15" s="367"/>
      <c r="J15" s="355"/>
      <c r="AA15" s="122" t="b">
        <f t="shared" si="0"/>
        <v>0</v>
      </c>
      <c r="AB15" s="90" t="b">
        <f t="shared" si="0"/>
        <v>0</v>
      </c>
      <c r="AC15" s="90" t="b">
        <f t="shared" si="0"/>
        <v>1</v>
      </c>
      <c r="AD15" s="81" t="b">
        <f t="shared" si="0"/>
        <v>1</v>
      </c>
    </row>
    <row r="16" spans="1:30">
      <c r="B16" s="6">
        <v>1</v>
      </c>
      <c r="C16" s="7">
        <v>2</v>
      </c>
      <c r="D16" s="7">
        <v>1</v>
      </c>
      <c r="E16" s="90" t="s">
        <v>11</v>
      </c>
      <c r="F16" s="79">
        <v>74</v>
      </c>
      <c r="G16" s="483"/>
      <c r="H16" s="367"/>
      <c r="I16" s="367"/>
      <c r="J16" s="355"/>
      <c r="M16" s="11" t="s">
        <v>102</v>
      </c>
      <c r="N16" s="12"/>
      <c r="O16" s="12"/>
      <c r="P16" s="12"/>
      <c r="Q16" s="12"/>
      <c r="R16" s="12"/>
      <c r="S16" s="13"/>
      <c r="AA16" s="122" t="b">
        <f t="shared" si="0"/>
        <v>0</v>
      </c>
      <c r="AB16" s="90" t="b">
        <f t="shared" si="0"/>
        <v>0</v>
      </c>
      <c r="AC16" s="90" t="b">
        <f t="shared" si="0"/>
        <v>1</v>
      </c>
      <c r="AD16" s="81" t="b">
        <f t="shared" si="0"/>
        <v>1</v>
      </c>
    </row>
    <row r="17" spans="2:30">
      <c r="B17" s="6">
        <v>1</v>
      </c>
      <c r="C17" s="7">
        <v>2</v>
      </c>
      <c r="D17" s="7">
        <v>2</v>
      </c>
      <c r="E17" s="90" t="s">
        <v>12</v>
      </c>
      <c r="F17" s="79">
        <v>76</v>
      </c>
      <c r="G17" s="483"/>
      <c r="H17" s="367"/>
      <c r="I17" s="367"/>
      <c r="J17" s="355"/>
      <c r="M17" s="94" t="s">
        <v>103</v>
      </c>
      <c r="N17" s="15"/>
      <c r="O17" s="15"/>
      <c r="P17" s="15"/>
      <c r="Q17" s="15"/>
      <c r="R17" s="15"/>
      <c r="S17" s="16"/>
      <c r="AA17" s="122" t="b">
        <f t="shared" si="0"/>
        <v>0</v>
      </c>
      <c r="AB17" s="90" t="b">
        <f t="shared" si="0"/>
        <v>0</v>
      </c>
      <c r="AC17" s="90" t="b">
        <f t="shared" si="0"/>
        <v>1</v>
      </c>
      <c r="AD17" s="81" t="b">
        <f t="shared" si="0"/>
        <v>1</v>
      </c>
    </row>
    <row r="18" spans="2:30">
      <c r="B18" s="6">
        <v>1</v>
      </c>
      <c r="C18" s="7">
        <v>2</v>
      </c>
      <c r="D18" s="7">
        <v>3</v>
      </c>
      <c r="E18" s="90" t="s">
        <v>13</v>
      </c>
      <c r="F18" s="79">
        <v>100</v>
      </c>
      <c r="G18" s="483"/>
      <c r="H18" s="367"/>
      <c r="I18" s="367"/>
      <c r="J18" s="355"/>
      <c r="M18" s="14"/>
      <c r="N18" s="15"/>
      <c r="O18" s="15"/>
      <c r="P18" s="15"/>
      <c r="Q18" s="15"/>
      <c r="R18" s="15"/>
      <c r="S18" s="16"/>
      <c r="AA18" s="122" t="b">
        <f t="shared" si="0"/>
        <v>1</v>
      </c>
      <c r="AB18" s="90" t="b">
        <f t="shared" si="0"/>
        <v>1</v>
      </c>
      <c r="AC18" s="90" t="b">
        <f t="shared" si="0"/>
        <v>1</v>
      </c>
      <c r="AD18" s="81" t="b">
        <f t="shared" si="0"/>
        <v>1</v>
      </c>
    </row>
    <row r="19" spans="2:30">
      <c r="B19" s="6">
        <v>1</v>
      </c>
      <c r="C19" s="7">
        <v>2</v>
      </c>
      <c r="D19" s="7">
        <v>4</v>
      </c>
      <c r="E19" s="90" t="s">
        <v>14</v>
      </c>
      <c r="F19" s="79">
        <v>100</v>
      </c>
      <c r="G19" s="483"/>
      <c r="H19" s="367"/>
      <c r="I19" s="367"/>
      <c r="J19" s="355"/>
      <c r="M19" s="92" t="s">
        <v>104</v>
      </c>
      <c r="N19" s="281" t="s">
        <v>105</v>
      </c>
      <c r="O19" s="281"/>
      <c r="P19" s="281"/>
      <c r="Q19" s="281"/>
      <c r="R19" s="281"/>
      <c r="S19" s="282"/>
      <c r="AA19" s="122" t="b">
        <f t="shared" si="0"/>
        <v>1</v>
      </c>
      <c r="AB19" s="90" t="b">
        <f t="shared" si="0"/>
        <v>1</v>
      </c>
      <c r="AC19" s="90" t="b">
        <f t="shared" si="0"/>
        <v>1</v>
      </c>
      <c r="AD19" s="81" t="b">
        <f t="shared" si="0"/>
        <v>1</v>
      </c>
    </row>
    <row r="20" spans="2:30">
      <c r="B20" s="6">
        <v>1</v>
      </c>
      <c r="C20" s="7">
        <v>2</v>
      </c>
      <c r="D20" s="7">
        <v>5</v>
      </c>
      <c r="E20" s="90" t="s">
        <v>15</v>
      </c>
      <c r="F20" s="79">
        <v>90</v>
      </c>
      <c r="G20" s="483"/>
      <c r="H20" s="367"/>
      <c r="I20" s="367"/>
      <c r="J20" s="355"/>
      <c r="M20" s="92" t="s">
        <v>106</v>
      </c>
      <c r="N20" s="281" t="s">
        <v>107</v>
      </c>
      <c r="O20" s="281"/>
      <c r="P20" s="281"/>
      <c r="Q20" s="281"/>
      <c r="R20" s="281"/>
      <c r="S20" s="282"/>
      <c r="AA20" s="122" t="b">
        <f t="shared" si="0"/>
        <v>0</v>
      </c>
      <c r="AB20" s="90" t="b">
        <f t="shared" si="0"/>
        <v>1</v>
      </c>
      <c r="AC20" s="90" t="b">
        <f t="shared" si="0"/>
        <v>1</v>
      </c>
      <c r="AD20" s="81" t="b">
        <f t="shared" si="0"/>
        <v>1</v>
      </c>
    </row>
    <row r="21" spans="2:30">
      <c r="B21" s="6">
        <v>1</v>
      </c>
      <c r="C21" s="7">
        <v>3</v>
      </c>
      <c r="D21" s="7">
        <v>1</v>
      </c>
      <c r="E21" s="90" t="s">
        <v>16</v>
      </c>
      <c r="F21" s="79">
        <v>61</v>
      </c>
      <c r="G21" s="483"/>
      <c r="H21" s="367"/>
      <c r="I21" s="367"/>
      <c r="J21" s="355"/>
      <c r="M21" s="92"/>
      <c r="N21" s="281" t="s">
        <v>109</v>
      </c>
      <c r="O21" s="281"/>
      <c r="P21" s="281"/>
      <c r="Q21" s="281"/>
      <c r="R21" s="281"/>
      <c r="S21" s="282"/>
      <c r="AA21" s="122" t="b">
        <f t="shared" si="0"/>
        <v>0</v>
      </c>
      <c r="AB21" s="90" t="b">
        <f t="shared" si="0"/>
        <v>0</v>
      </c>
      <c r="AC21" s="90" t="b">
        <f t="shared" si="0"/>
        <v>0</v>
      </c>
      <c r="AD21" s="81" t="b">
        <f t="shared" si="0"/>
        <v>1</v>
      </c>
    </row>
    <row r="22" spans="2:30">
      <c r="B22" s="6">
        <v>1</v>
      </c>
      <c r="C22" s="7">
        <v>3</v>
      </c>
      <c r="D22" s="7">
        <v>2</v>
      </c>
      <c r="E22" s="90" t="s">
        <v>17</v>
      </c>
      <c r="F22" s="79">
        <v>65</v>
      </c>
      <c r="G22" s="483"/>
      <c r="H22" s="367"/>
      <c r="I22" s="367"/>
      <c r="J22" s="355"/>
      <c r="M22" s="92" t="s">
        <v>108</v>
      </c>
      <c r="N22" s="281" t="s">
        <v>110</v>
      </c>
      <c r="O22" s="281"/>
      <c r="P22" s="281"/>
      <c r="Q22" s="281"/>
      <c r="R22" s="281"/>
      <c r="S22" s="282"/>
      <c r="AA22" s="122" t="b">
        <f t="shared" si="0"/>
        <v>0</v>
      </c>
      <c r="AB22" s="90" t="b">
        <f t="shared" si="0"/>
        <v>0</v>
      </c>
      <c r="AC22" s="90" t="b">
        <f t="shared" si="0"/>
        <v>0</v>
      </c>
      <c r="AD22" s="81" t="b">
        <f t="shared" si="0"/>
        <v>1</v>
      </c>
    </row>
    <row r="23" spans="2:30">
      <c r="B23" s="6">
        <v>1</v>
      </c>
      <c r="C23" s="7">
        <v>3</v>
      </c>
      <c r="D23" s="7">
        <v>3</v>
      </c>
      <c r="E23" s="90" t="s">
        <v>18</v>
      </c>
      <c r="F23" s="79">
        <v>82</v>
      </c>
      <c r="G23" s="483"/>
      <c r="H23" s="367"/>
      <c r="I23" s="367"/>
      <c r="J23" s="355"/>
      <c r="M23" s="92"/>
      <c r="N23" s="281" t="s">
        <v>109</v>
      </c>
      <c r="O23" s="281"/>
      <c r="P23" s="281"/>
      <c r="Q23" s="281"/>
      <c r="R23" s="281"/>
      <c r="S23" s="282"/>
      <c r="AA23" s="122" t="b">
        <f t="shared" si="0"/>
        <v>0</v>
      </c>
      <c r="AB23" s="90" t="b">
        <f t="shared" si="0"/>
        <v>1</v>
      </c>
      <c r="AC23" s="90" t="b">
        <f t="shared" si="0"/>
        <v>1</v>
      </c>
      <c r="AD23" s="81" t="b">
        <f t="shared" si="0"/>
        <v>1</v>
      </c>
    </row>
    <row r="24" spans="2:30" ht="18.5" thickBot="1">
      <c r="B24" s="6">
        <v>1</v>
      </c>
      <c r="C24" s="7">
        <v>3</v>
      </c>
      <c r="D24" s="7">
        <v>4</v>
      </c>
      <c r="E24" s="90" t="s">
        <v>19</v>
      </c>
      <c r="F24" s="79">
        <v>97</v>
      </c>
      <c r="G24" s="483"/>
      <c r="H24" s="367"/>
      <c r="I24" s="367"/>
      <c r="J24" s="355"/>
      <c r="M24" s="17"/>
      <c r="N24" s="283"/>
      <c r="O24" s="283"/>
      <c r="P24" s="283"/>
      <c r="Q24" s="283"/>
      <c r="R24" s="283"/>
      <c r="S24" s="284"/>
      <c r="AA24" s="122" t="b">
        <f t="shared" si="0"/>
        <v>1</v>
      </c>
      <c r="AB24" s="90" t="b">
        <f t="shared" si="0"/>
        <v>1</v>
      </c>
      <c r="AC24" s="90" t="b">
        <f t="shared" si="0"/>
        <v>1</v>
      </c>
      <c r="AD24" s="81" t="b">
        <f t="shared" si="0"/>
        <v>1</v>
      </c>
    </row>
    <row r="25" spans="2:30" ht="18.5" thickBot="1">
      <c r="B25" s="8">
        <v>1</v>
      </c>
      <c r="C25" s="9">
        <v>3</v>
      </c>
      <c r="D25" s="9">
        <v>5</v>
      </c>
      <c r="E25" s="91" t="s">
        <v>20</v>
      </c>
      <c r="F25" s="82">
        <v>59</v>
      </c>
      <c r="G25" s="484"/>
      <c r="H25" s="369"/>
      <c r="I25" s="369"/>
      <c r="J25" s="359"/>
      <c r="AA25" s="123" t="b">
        <f t="shared" si="0"/>
        <v>0</v>
      </c>
      <c r="AB25" s="91" t="b">
        <f t="shared" si="0"/>
        <v>0</v>
      </c>
      <c r="AC25" s="91" t="b">
        <f t="shared" si="0"/>
        <v>0</v>
      </c>
      <c r="AD25" s="84" t="b">
        <f t="shared" si="0"/>
        <v>0</v>
      </c>
    </row>
    <row r="27" spans="2:30">
      <c r="G27" s="28"/>
      <c r="H27" s="28"/>
      <c r="I27" s="28"/>
    </row>
  </sheetData>
  <sheetProtection algorithmName="SHA-512" hashValue="pJ3eR9yxKLDvgKVbXQY3WpHl+/auXMbaw4HRNuPiFCH/stuQd6jhvwK1x6qBdi5cPMq/Fi7TXbHC1KbEwrQO3g==" saltValue="30Y+FgA4k0IREXHEa54TrA==" spinCount="100000" sheet="1" objects="1" scenarios="1"/>
  <mergeCells count="13">
    <mergeCell ref="G9:J9"/>
    <mergeCell ref="B9:B10"/>
    <mergeCell ref="C9:C10"/>
    <mergeCell ref="D9:D10"/>
    <mergeCell ref="E9:E10"/>
    <mergeCell ref="F9:F10"/>
    <mergeCell ref="N24:S24"/>
    <mergeCell ref="AA9:AD9"/>
    <mergeCell ref="N19:S19"/>
    <mergeCell ref="N20:S20"/>
    <mergeCell ref="N21:S21"/>
    <mergeCell ref="N22:S22"/>
    <mergeCell ref="N23:S23"/>
  </mergeCells>
  <phoneticPr fontId="3"/>
  <conditionalFormatting sqref="G11:J25">
    <cfRule type="expression" dxfId="1" priority="1">
      <formula>OR(G11&lt;&gt;AA11,G11="")</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1ACA1-F8E2-4B97-92E7-A67BCD6614A8}">
  <dimension ref="A1:AA24"/>
  <sheetViews>
    <sheetView workbookViewId="0"/>
  </sheetViews>
  <sheetFormatPr defaultRowHeight="18"/>
  <cols>
    <col min="5" max="5" width="9" style="20"/>
    <col min="7" max="7" width="7.33203125" customWidth="1"/>
    <col min="8" max="8" width="3.33203125" bestFit="1" customWidth="1"/>
    <col min="9" max="9" width="4.58203125" customWidth="1"/>
    <col min="10" max="10" width="11" customWidth="1"/>
    <col min="11" max="11" width="9.75" customWidth="1"/>
    <col min="12" max="12" width="19.25" bestFit="1" customWidth="1"/>
    <col min="14" max="14" width="3.5" bestFit="1" customWidth="1"/>
    <col min="15" max="15" width="3.33203125" style="20" bestFit="1" customWidth="1"/>
    <col min="16" max="16" width="4.5" bestFit="1" customWidth="1"/>
    <col min="21" max="21" width="3.33203125" bestFit="1" customWidth="1"/>
    <col min="22" max="22" width="7.33203125" bestFit="1" customWidth="1"/>
    <col min="23" max="23" width="5.5" style="20" bestFit="1" customWidth="1"/>
    <col min="27" max="28" width="0" hidden="1" customWidth="1"/>
  </cols>
  <sheetData>
    <row r="1" spans="1:27">
      <c r="A1" s="119" t="s">
        <v>220</v>
      </c>
      <c r="F1" s="20"/>
      <c r="G1" s="20"/>
      <c r="H1" s="20"/>
      <c r="I1" s="20"/>
      <c r="J1" s="20"/>
      <c r="O1"/>
      <c r="W1"/>
    </row>
    <row r="2" spans="1:27">
      <c r="A2" s="179" t="s">
        <v>216</v>
      </c>
      <c r="B2" t="s">
        <v>248</v>
      </c>
      <c r="F2" s="20"/>
      <c r="G2" s="20"/>
      <c r="H2" s="20"/>
      <c r="I2" s="20"/>
      <c r="J2" s="20"/>
      <c r="O2"/>
      <c r="W2"/>
    </row>
    <row r="3" spans="1:27">
      <c r="A3" s="179"/>
      <c r="B3" t="s">
        <v>246</v>
      </c>
      <c r="F3" s="20"/>
      <c r="G3" s="20"/>
      <c r="H3" s="20"/>
      <c r="I3" s="20"/>
      <c r="J3" s="20"/>
      <c r="O3"/>
      <c r="W3"/>
    </row>
    <row r="4" spans="1:27" ht="18.5" thickBot="1">
      <c r="A4" s="179"/>
      <c r="B4" t="s">
        <v>247</v>
      </c>
      <c r="F4" s="20"/>
      <c r="G4" s="20"/>
      <c r="H4" s="20"/>
      <c r="I4" s="20"/>
      <c r="J4" s="20"/>
      <c r="O4"/>
      <c r="W4"/>
    </row>
    <row r="5" spans="1:27" ht="18.5" thickBot="1">
      <c r="N5" s="295" t="s">
        <v>111</v>
      </c>
      <c r="O5" s="296"/>
      <c r="P5" s="296"/>
      <c r="Q5" s="297"/>
    </row>
    <row r="6" spans="1:27" ht="18.5" thickBot="1">
      <c r="B6" s="286" t="s">
        <v>0</v>
      </c>
      <c r="C6" s="288" t="s">
        <v>1</v>
      </c>
      <c r="D6" s="288" t="s">
        <v>2</v>
      </c>
      <c r="E6" s="288" t="s">
        <v>3</v>
      </c>
      <c r="F6" s="290" t="s">
        <v>4</v>
      </c>
      <c r="G6" s="293" t="s">
        <v>111</v>
      </c>
      <c r="N6" s="298" t="s">
        <v>4</v>
      </c>
      <c r="O6" s="299"/>
      <c r="P6" s="300"/>
      <c r="Q6" s="132" t="s">
        <v>117</v>
      </c>
      <c r="R6" s="27"/>
      <c r="S6" s="27"/>
      <c r="T6" s="27"/>
      <c r="AA6" s="293" t="s">
        <v>111</v>
      </c>
    </row>
    <row r="7" spans="1:27" ht="19" thickTop="1" thickBot="1">
      <c r="B7" s="287"/>
      <c r="C7" s="289"/>
      <c r="D7" s="289"/>
      <c r="E7" s="289"/>
      <c r="F7" s="291"/>
      <c r="G7" s="294"/>
      <c r="N7" s="137">
        <v>90</v>
      </c>
      <c r="O7" s="138" t="s">
        <v>119</v>
      </c>
      <c r="P7" s="139">
        <v>100</v>
      </c>
      <c r="Q7" s="131" t="s">
        <v>112</v>
      </c>
      <c r="R7" s="27"/>
      <c r="S7" s="27"/>
      <c r="T7" s="27"/>
      <c r="AA7" s="294"/>
    </row>
    <row r="8" spans="1:27">
      <c r="B8" s="4">
        <v>1</v>
      </c>
      <c r="C8" s="5">
        <v>1</v>
      </c>
      <c r="D8" s="5">
        <v>1</v>
      </c>
      <c r="E8" s="89" t="s">
        <v>6</v>
      </c>
      <c r="F8" s="76">
        <v>89</v>
      </c>
      <c r="G8" s="485"/>
      <c r="H8" s="20"/>
      <c r="N8" s="140">
        <v>80</v>
      </c>
      <c r="O8" s="135" t="s">
        <v>118</v>
      </c>
      <c r="P8" s="141">
        <v>89</v>
      </c>
      <c r="Q8" s="129" t="s">
        <v>113</v>
      </c>
      <c r="R8" s="28"/>
      <c r="S8" s="28"/>
      <c r="T8" s="28"/>
      <c r="AA8" s="77" t="str">
        <f>IF(F8&gt;=N$7,Q$7,IF(F8&gt;=N$8,Q$8,IF(F8&gt;=N$9,Q$9,IF(F8&gt;=N$10,Q$10,Q$11))))</f>
        <v>優</v>
      </c>
    </row>
    <row r="9" spans="1:27">
      <c r="B9" s="6">
        <v>1</v>
      </c>
      <c r="C9" s="7">
        <v>1</v>
      </c>
      <c r="D9" s="7">
        <v>2</v>
      </c>
      <c r="E9" s="90" t="s">
        <v>7</v>
      </c>
      <c r="F9" s="79">
        <v>89</v>
      </c>
      <c r="G9" s="486"/>
      <c r="I9" s="128"/>
      <c r="J9" s="10"/>
      <c r="N9" s="140">
        <v>70</v>
      </c>
      <c r="O9" s="135" t="s">
        <v>118</v>
      </c>
      <c r="P9" s="141">
        <v>79</v>
      </c>
      <c r="Q9" s="129" t="s">
        <v>114</v>
      </c>
      <c r="R9" s="27"/>
      <c r="S9" s="27"/>
      <c r="T9" s="27"/>
      <c r="AA9" s="80" t="str">
        <f t="shared" ref="AA9:AA22" si="0">IF(F9&gt;=N$7,Q$7,IF(F9&gt;=N$8,Q$8,IF(F9&gt;=N$9,Q$9,IF(F9&gt;=N$10,Q$10,Q$11))))</f>
        <v>優</v>
      </c>
    </row>
    <row r="10" spans="1:27">
      <c r="B10" s="6">
        <v>1</v>
      </c>
      <c r="C10" s="7">
        <v>1</v>
      </c>
      <c r="D10" s="7">
        <v>3</v>
      </c>
      <c r="E10" s="90" t="s">
        <v>8</v>
      </c>
      <c r="F10" s="79">
        <v>75</v>
      </c>
      <c r="G10" s="486"/>
      <c r="I10" s="128"/>
      <c r="N10" s="140">
        <v>60</v>
      </c>
      <c r="O10" s="135" t="s">
        <v>118</v>
      </c>
      <c r="P10" s="141">
        <v>69</v>
      </c>
      <c r="Q10" s="129" t="s">
        <v>115</v>
      </c>
      <c r="R10" s="29"/>
      <c r="S10" s="29"/>
      <c r="T10" s="29"/>
      <c r="AA10" s="80" t="str">
        <f t="shared" si="0"/>
        <v>良</v>
      </c>
    </row>
    <row r="11" spans="1:27" ht="18.5" thickBot="1">
      <c r="B11" s="6">
        <v>1</v>
      </c>
      <c r="C11" s="7">
        <v>1</v>
      </c>
      <c r="D11" s="7">
        <v>4</v>
      </c>
      <c r="E11" s="90" t="s">
        <v>9</v>
      </c>
      <c r="F11" s="79">
        <v>69</v>
      </c>
      <c r="G11" s="486"/>
      <c r="I11" s="128"/>
      <c r="N11" s="142">
        <v>0</v>
      </c>
      <c r="O11" s="136" t="s">
        <v>118</v>
      </c>
      <c r="P11" s="143">
        <v>59</v>
      </c>
      <c r="Q11" s="130" t="s">
        <v>116</v>
      </c>
      <c r="AA11" s="80" t="str">
        <f t="shared" si="0"/>
        <v>可</v>
      </c>
    </row>
    <row r="12" spans="1:27">
      <c r="B12" s="6">
        <v>1</v>
      </c>
      <c r="C12" s="7">
        <v>1</v>
      </c>
      <c r="D12" s="7">
        <v>5</v>
      </c>
      <c r="E12" s="90" t="s">
        <v>10</v>
      </c>
      <c r="F12" s="79">
        <v>79</v>
      </c>
      <c r="G12" s="486"/>
      <c r="AA12" s="80" t="str">
        <f t="shared" si="0"/>
        <v>良</v>
      </c>
    </row>
    <row r="13" spans="1:27">
      <c r="B13" s="6">
        <v>1</v>
      </c>
      <c r="C13" s="7">
        <v>2</v>
      </c>
      <c r="D13" s="7">
        <v>1</v>
      </c>
      <c r="E13" s="90" t="s">
        <v>11</v>
      </c>
      <c r="F13" s="79">
        <v>70</v>
      </c>
      <c r="G13" s="486"/>
      <c r="J13" s="15"/>
      <c r="K13" s="15"/>
      <c r="L13" s="15"/>
      <c r="M13" s="15"/>
      <c r="N13" s="15"/>
      <c r="O13" s="93"/>
      <c r="P13" s="15"/>
      <c r="Q13" s="15"/>
      <c r="R13" s="15"/>
      <c r="AA13" s="80" t="str">
        <f t="shared" si="0"/>
        <v>良</v>
      </c>
    </row>
    <row r="14" spans="1:27">
      <c r="B14" s="6">
        <v>1</v>
      </c>
      <c r="C14" s="7">
        <v>2</v>
      </c>
      <c r="D14" s="7">
        <v>2</v>
      </c>
      <c r="E14" s="90" t="s">
        <v>12</v>
      </c>
      <c r="F14" s="79">
        <v>76</v>
      </c>
      <c r="G14" s="486"/>
      <c r="J14" s="133"/>
      <c r="K14" s="15"/>
      <c r="L14" s="15"/>
      <c r="M14" s="15"/>
      <c r="N14" s="15"/>
      <c r="O14" s="93"/>
      <c r="P14" s="15"/>
      <c r="Q14" s="15"/>
      <c r="R14" s="15"/>
      <c r="AA14" s="80" t="str">
        <f t="shared" si="0"/>
        <v>良</v>
      </c>
    </row>
    <row r="15" spans="1:27">
      <c r="B15" s="6">
        <v>1</v>
      </c>
      <c r="C15" s="7">
        <v>2</v>
      </c>
      <c r="D15" s="7">
        <v>3</v>
      </c>
      <c r="E15" s="90" t="s">
        <v>13</v>
      </c>
      <c r="F15" s="79">
        <v>100</v>
      </c>
      <c r="G15" s="486"/>
      <c r="J15" s="15"/>
      <c r="K15" s="15"/>
      <c r="L15" s="15"/>
      <c r="M15" s="15"/>
      <c r="N15" s="15"/>
      <c r="O15" s="93"/>
      <c r="P15" s="15"/>
      <c r="Q15" s="15"/>
      <c r="R15" s="15"/>
      <c r="AA15" s="80" t="str">
        <f t="shared" si="0"/>
        <v>秀</v>
      </c>
    </row>
    <row r="16" spans="1:27">
      <c r="B16" s="6">
        <v>1</v>
      </c>
      <c r="C16" s="7">
        <v>2</v>
      </c>
      <c r="D16" s="7">
        <v>4</v>
      </c>
      <c r="E16" s="90" t="s">
        <v>14</v>
      </c>
      <c r="F16" s="79">
        <v>100</v>
      </c>
      <c r="G16" s="486"/>
      <c r="J16" s="113"/>
      <c r="K16" s="116"/>
      <c r="L16" s="116"/>
      <c r="M16" s="116"/>
      <c r="N16" s="116"/>
      <c r="O16" s="118"/>
      <c r="P16" s="116"/>
      <c r="Q16" s="116"/>
      <c r="R16" s="116"/>
      <c r="AA16" s="80" t="str">
        <f t="shared" si="0"/>
        <v>秀</v>
      </c>
    </row>
    <row r="17" spans="2:27">
      <c r="B17" s="6">
        <v>1</v>
      </c>
      <c r="C17" s="7">
        <v>2</v>
      </c>
      <c r="D17" s="7">
        <v>5</v>
      </c>
      <c r="E17" s="90" t="s">
        <v>15</v>
      </c>
      <c r="F17" s="79">
        <v>90</v>
      </c>
      <c r="G17" s="486"/>
      <c r="J17" s="113"/>
      <c r="K17" s="116"/>
      <c r="L17" s="116"/>
      <c r="M17" s="116"/>
      <c r="N17" s="116"/>
      <c r="O17" s="118"/>
      <c r="P17" s="116"/>
      <c r="Q17" s="116"/>
      <c r="R17" s="116"/>
      <c r="AA17" s="80" t="str">
        <f t="shared" si="0"/>
        <v>秀</v>
      </c>
    </row>
    <row r="18" spans="2:27">
      <c r="B18" s="6">
        <v>1</v>
      </c>
      <c r="C18" s="7">
        <v>3</v>
      </c>
      <c r="D18" s="7">
        <v>1</v>
      </c>
      <c r="E18" s="90" t="s">
        <v>16</v>
      </c>
      <c r="F18" s="79">
        <v>60</v>
      </c>
      <c r="G18" s="486"/>
      <c r="J18" s="113"/>
      <c r="K18" s="116"/>
      <c r="L18" s="116"/>
      <c r="M18" s="116"/>
      <c r="N18" s="116"/>
      <c r="O18" s="118"/>
      <c r="P18" s="116"/>
      <c r="Q18" s="116"/>
      <c r="R18" s="116"/>
      <c r="AA18" s="80" t="str">
        <f t="shared" si="0"/>
        <v>可</v>
      </c>
    </row>
    <row r="19" spans="2:27">
      <c r="B19" s="6">
        <v>1</v>
      </c>
      <c r="C19" s="7">
        <v>3</v>
      </c>
      <c r="D19" s="7">
        <v>2</v>
      </c>
      <c r="E19" s="90" t="s">
        <v>17</v>
      </c>
      <c r="F19" s="79">
        <v>65</v>
      </c>
      <c r="G19" s="486"/>
      <c r="J19" s="113"/>
      <c r="K19" s="116"/>
      <c r="L19" s="116"/>
      <c r="M19" s="116"/>
      <c r="N19" s="116"/>
      <c r="O19" s="118"/>
      <c r="P19" s="116"/>
      <c r="Q19" s="116"/>
      <c r="R19" s="116"/>
      <c r="AA19" s="80" t="str">
        <f t="shared" si="0"/>
        <v>可</v>
      </c>
    </row>
    <row r="20" spans="2:27">
      <c r="B20" s="6">
        <v>1</v>
      </c>
      <c r="C20" s="7">
        <v>3</v>
      </c>
      <c r="D20" s="7">
        <v>3</v>
      </c>
      <c r="E20" s="90" t="s">
        <v>18</v>
      </c>
      <c r="F20" s="79">
        <v>80</v>
      </c>
      <c r="G20" s="486"/>
      <c r="J20" s="113"/>
      <c r="K20" s="116"/>
      <c r="L20" s="116"/>
      <c r="M20" s="116"/>
      <c r="N20" s="116"/>
      <c r="O20" s="118"/>
      <c r="P20" s="116"/>
      <c r="Q20" s="116"/>
      <c r="R20" s="116"/>
      <c r="AA20" s="80" t="str">
        <f t="shared" si="0"/>
        <v>優</v>
      </c>
    </row>
    <row r="21" spans="2:27">
      <c r="B21" s="6">
        <v>1</v>
      </c>
      <c r="C21" s="7">
        <v>3</v>
      </c>
      <c r="D21" s="7">
        <v>4</v>
      </c>
      <c r="E21" s="90" t="s">
        <v>19</v>
      </c>
      <c r="F21" s="79">
        <v>97</v>
      </c>
      <c r="G21" s="486"/>
      <c r="J21" s="15"/>
      <c r="K21" s="116"/>
      <c r="L21" s="116"/>
      <c r="M21" s="116"/>
      <c r="N21" s="116"/>
      <c r="O21" s="118"/>
      <c r="P21" s="116"/>
      <c r="Q21" s="116"/>
      <c r="R21" s="116"/>
      <c r="AA21" s="80" t="str">
        <f t="shared" si="0"/>
        <v>秀</v>
      </c>
    </row>
    <row r="22" spans="2:27" ht="18.5" thickBot="1">
      <c r="B22" s="8">
        <v>1</v>
      </c>
      <c r="C22" s="9">
        <v>3</v>
      </c>
      <c r="D22" s="9">
        <v>5</v>
      </c>
      <c r="E22" s="91" t="s">
        <v>20</v>
      </c>
      <c r="F22" s="82">
        <v>59</v>
      </c>
      <c r="G22" s="487"/>
      <c r="AA22" s="83" t="str">
        <f t="shared" si="0"/>
        <v>不可</v>
      </c>
    </row>
    <row r="24" spans="2:27">
      <c r="G24" s="28"/>
    </row>
  </sheetData>
  <sheetProtection algorithmName="SHA-512" hashValue="vePsLZmnb9v4UyUJTwEYUiD40xKkR7Bw3ao7qNicWhtMA7AuAqvu6oYOx2lEdNGxct+jPOA4AANICGzz5/V3TA==" saltValue="u+nyd/AM7Igp0iGxoV8aYA==" spinCount="100000" sheet="1" objects="1" scenarios="1"/>
  <mergeCells count="9">
    <mergeCell ref="G6:G7"/>
    <mergeCell ref="N5:Q5"/>
    <mergeCell ref="N6:P6"/>
    <mergeCell ref="AA6:AA7"/>
    <mergeCell ref="B6:B7"/>
    <mergeCell ref="C6:C7"/>
    <mergeCell ref="D6:D7"/>
    <mergeCell ref="E6:E7"/>
    <mergeCell ref="F6:F7"/>
  </mergeCells>
  <phoneticPr fontId="3"/>
  <conditionalFormatting sqref="G8:G22">
    <cfRule type="expression" dxfId="18" priority="1">
      <formula>G8&lt;&gt;AA8</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F983E-1F45-4D28-8489-A76F32F4D8DF}">
  <dimension ref="A1:AE30"/>
  <sheetViews>
    <sheetView workbookViewId="0"/>
  </sheetViews>
  <sheetFormatPr defaultRowHeight="18"/>
  <cols>
    <col min="5" max="5" width="9" style="20"/>
    <col min="9" max="9" width="21.33203125" bestFit="1" customWidth="1"/>
    <col min="10" max="10" width="21.33203125" customWidth="1"/>
    <col min="11" max="11" width="23.58203125" bestFit="1" customWidth="1"/>
    <col min="12" max="12" width="15.25" bestFit="1" customWidth="1"/>
    <col min="13" max="13" width="23.58203125" bestFit="1" customWidth="1"/>
    <col min="14" max="15" width="2.58203125" customWidth="1"/>
    <col min="16" max="16" width="11" customWidth="1"/>
    <col min="17" max="17" width="9.75" customWidth="1"/>
    <col min="18" max="18" width="19.25" bestFit="1" customWidth="1"/>
    <col min="25" max="25" width="3.33203125" bestFit="1" customWidth="1"/>
    <col min="27" max="32" width="0" hidden="1" customWidth="1"/>
  </cols>
  <sheetData>
    <row r="1" spans="1:31">
      <c r="A1" s="119" t="s">
        <v>220</v>
      </c>
      <c r="F1" s="20"/>
      <c r="G1" s="20"/>
      <c r="H1" s="20"/>
      <c r="I1" s="20"/>
      <c r="J1" s="20"/>
    </row>
    <row r="2" spans="1:31">
      <c r="A2" s="179" t="s">
        <v>216</v>
      </c>
      <c r="B2" t="s">
        <v>251</v>
      </c>
      <c r="F2" s="20"/>
      <c r="G2" s="20"/>
      <c r="H2" s="20"/>
      <c r="I2" s="20"/>
      <c r="J2" s="20"/>
    </row>
    <row r="3" spans="1:31">
      <c r="A3" s="179"/>
      <c r="B3" t="s">
        <v>242</v>
      </c>
      <c r="F3" s="20"/>
      <c r="G3" s="20"/>
      <c r="H3" s="20"/>
      <c r="I3" s="20"/>
      <c r="J3" s="20"/>
    </row>
    <row r="4" spans="1:31">
      <c r="A4" s="179"/>
      <c r="F4" s="20"/>
      <c r="G4" s="20"/>
      <c r="H4" s="20"/>
      <c r="I4" s="20"/>
      <c r="J4" s="20"/>
    </row>
    <row r="5" spans="1:31">
      <c r="A5" s="119" t="s">
        <v>240</v>
      </c>
      <c r="F5" s="20"/>
      <c r="G5" s="20"/>
      <c r="H5" s="20"/>
      <c r="I5" s="20"/>
      <c r="J5" s="20"/>
    </row>
    <row r="6" spans="1:31">
      <c r="A6" s="179" t="s">
        <v>245</v>
      </c>
      <c r="B6" t="s">
        <v>252</v>
      </c>
      <c r="F6" s="20"/>
      <c r="G6" s="20"/>
      <c r="H6" s="20"/>
      <c r="I6" s="20"/>
      <c r="J6" s="20"/>
    </row>
    <row r="7" spans="1:31">
      <c r="A7" s="179"/>
      <c r="B7" t="s">
        <v>253</v>
      </c>
      <c r="F7" s="20"/>
      <c r="G7" s="20"/>
      <c r="H7" s="20"/>
      <c r="I7" s="20"/>
      <c r="J7" s="20"/>
    </row>
    <row r="8" spans="1:31" ht="18.5" thickBot="1"/>
    <row r="9" spans="1:31">
      <c r="B9" s="286" t="s">
        <v>0</v>
      </c>
      <c r="C9" s="288" t="s">
        <v>1</v>
      </c>
      <c r="D9" s="288" t="s">
        <v>2</v>
      </c>
      <c r="E9" s="288" t="s">
        <v>3</v>
      </c>
      <c r="F9" s="290" t="s">
        <v>4</v>
      </c>
      <c r="G9" s="301"/>
      <c r="H9" s="302"/>
      <c r="I9" s="285" t="s">
        <v>123</v>
      </c>
      <c r="J9" s="292"/>
      <c r="K9" s="292"/>
      <c r="L9" s="292"/>
      <c r="M9" s="268"/>
      <c r="R9" s="126" t="s">
        <v>100</v>
      </c>
      <c r="S9" s="124" t="b">
        <v>1</v>
      </c>
      <c r="T9" s="27"/>
      <c r="U9" s="27"/>
      <c r="V9" s="27"/>
      <c r="W9" s="27"/>
      <c r="X9" s="27"/>
      <c r="AA9" s="285" t="s">
        <v>123</v>
      </c>
      <c r="AB9" s="292"/>
      <c r="AC9" s="292"/>
      <c r="AD9" s="292"/>
      <c r="AE9" s="268"/>
    </row>
    <row r="10" spans="1:31" ht="18.5" thickBot="1">
      <c r="B10" s="287"/>
      <c r="C10" s="289"/>
      <c r="D10" s="289"/>
      <c r="E10" s="289"/>
      <c r="F10" s="31" t="s">
        <v>120</v>
      </c>
      <c r="G10" s="31" t="s">
        <v>121</v>
      </c>
      <c r="H10" s="32" t="s">
        <v>122</v>
      </c>
      <c r="I10" s="111" t="s">
        <v>126</v>
      </c>
      <c r="J10" s="105" t="s">
        <v>124</v>
      </c>
      <c r="K10" s="108" t="s">
        <v>125</v>
      </c>
      <c r="L10" s="148" t="s">
        <v>128</v>
      </c>
      <c r="M10" s="149" t="s">
        <v>129</v>
      </c>
      <c r="R10" s="127" t="s">
        <v>101</v>
      </c>
      <c r="S10" s="125" t="b">
        <v>0</v>
      </c>
      <c r="T10" s="27"/>
      <c r="U10" s="27"/>
      <c r="V10" s="27"/>
      <c r="W10" s="27"/>
      <c r="X10" s="27"/>
      <c r="AA10" s="111" t="s">
        <v>126</v>
      </c>
      <c r="AB10" s="105" t="s">
        <v>124</v>
      </c>
      <c r="AC10" s="108" t="s">
        <v>125</v>
      </c>
      <c r="AD10" s="148" t="s">
        <v>128</v>
      </c>
      <c r="AE10" s="149" t="s">
        <v>129</v>
      </c>
    </row>
    <row r="11" spans="1:31">
      <c r="B11" s="4">
        <v>1</v>
      </c>
      <c r="C11" s="5">
        <v>1</v>
      </c>
      <c r="D11" s="5">
        <v>1</v>
      </c>
      <c r="E11" s="89" t="s">
        <v>6</v>
      </c>
      <c r="F11" s="89">
        <v>88</v>
      </c>
      <c r="G11" s="89">
        <v>60</v>
      </c>
      <c r="H11" s="144">
        <v>90</v>
      </c>
      <c r="I11" s="482"/>
      <c r="J11" s="488"/>
      <c r="K11" s="371"/>
      <c r="L11" s="371"/>
      <c r="M11" s="363"/>
      <c r="N11" s="20"/>
      <c r="T11" s="28"/>
      <c r="U11" s="28"/>
      <c r="V11" s="28"/>
      <c r="W11" s="28"/>
      <c r="X11" s="28"/>
      <c r="AA11" s="121" t="b">
        <f>IF(AND(F11&gt;G11,F11&gt;H11),$S$9,$S$10)</f>
        <v>0</v>
      </c>
      <c r="AB11" s="147" t="b">
        <f>IF(AND(F11&gt;=60,G11&gt;=60,H11&gt;=60),$S$9,$S$10)</f>
        <v>1</v>
      </c>
      <c r="AC11" s="89" t="b">
        <f>IF(OR(F11&gt;=60,G11&gt;=60,H11&gt;=60),$S$9,$S$10)</f>
        <v>1</v>
      </c>
      <c r="AD11" s="89" t="b">
        <f>NOT(AC11)</f>
        <v>0</v>
      </c>
      <c r="AE11" s="88" t="b">
        <f>NOT(AB11)</f>
        <v>0</v>
      </c>
    </row>
    <row r="12" spans="1:31">
      <c r="B12" s="6">
        <v>1</v>
      </c>
      <c r="C12" s="7">
        <v>1</v>
      </c>
      <c r="D12" s="7">
        <v>2</v>
      </c>
      <c r="E12" s="90" t="s">
        <v>7</v>
      </c>
      <c r="F12" s="90">
        <v>88</v>
      </c>
      <c r="G12" s="90">
        <v>59</v>
      </c>
      <c r="H12" s="145">
        <v>65</v>
      </c>
      <c r="I12" s="483"/>
      <c r="J12" s="356"/>
      <c r="K12" s="367"/>
      <c r="L12" s="367"/>
      <c r="M12" s="355"/>
      <c r="O12" s="128"/>
      <c r="P12" s="10"/>
      <c r="T12" s="27"/>
      <c r="U12" s="27"/>
      <c r="V12" s="27"/>
      <c r="W12" s="27"/>
      <c r="X12" s="27"/>
      <c r="AA12" s="122" t="b">
        <f t="shared" ref="AA12:AA25" si="0">IF(AND(F12&gt;G12,F12&gt;H12),$S$9,$S$10)</f>
        <v>1</v>
      </c>
      <c r="AB12" s="99" t="b">
        <f t="shared" ref="AB12:AB25" si="1">IF(AND(F12&gt;=60,G12&gt;=60,H12&gt;=60),$S$9,$S$10)</f>
        <v>0</v>
      </c>
      <c r="AC12" s="90" t="b">
        <f t="shared" ref="AC12:AC25" si="2">IF(OR(F12&gt;=60,G12&gt;=60,H12&gt;=60),$S$9,$S$10)</f>
        <v>1</v>
      </c>
      <c r="AD12" s="90" t="b">
        <f t="shared" ref="AD12:AD25" si="3">NOT(AC12)</f>
        <v>0</v>
      </c>
      <c r="AE12" s="81" t="b">
        <f t="shared" ref="AE12:AE25" si="4">NOT(AB12)</f>
        <v>1</v>
      </c>
    </row>
    <row r="13" spans="1:31">
      <c r="B13" s="6">
        <v>1</v>
      </c>
      <c r="C13" s="7">
        <v>1</v>
      </c>
      <c r="D13" s="7">
        <v>3</v>
      </c>
      <c r="E13" s="90" t="s">
        <v>8</v>
      </c>
      <c r="F13" s="90">
        <v>75</v>
      </c>
      <c r="G13" s="90">
        <v>80</v>
      </c>
      <c r="H13" s="145">
        <v>40</v>
      </c>
      <c r="I13" s="483"/>
      <c r="J13" s="356"/>
      <c r="K13" s="367"/>
      <c r="L13" s="367"/>
      <c r="M13" s="355"/>
      <c r="O13" s="128"/>
      <c r="T13" s="29"/>
      <c r="U13" s="29"/>
      <c r="V13" s="29"/>
      <c r="W13" s="29"/>
      <c r="X13" s="29"/>
      <c r="AA13" s="122" t="b">
        <f t="shared" si="0"/>
        <v>0</v>
      </c>
      <c r="AB13" s="99" t="b">
        <f t="shared" si="1"/>
        <v>0</v>
      </c>
      <c r="AC13" s="90" t="b">
        <f t="shared" si="2"/>
        <v>1</v>
      </c>
      <c r="AD13" s="90" t="b">
        <f t="shared" si="3"/>
        <v>0</v>
      </c>
      <c r="AE13" s="81" t="b">
        <f t="shared" si="4"/>
        <v>1</v>
      </c>
    </row>
    <row r="14" spans="1:31">
      <c r="B14" s="6">
        <v>1</v>
      </c>
      <c r="C14" s="7">
        <v>1</v>
      </c>
      <c r="D14" s="7">
        <v>4</v>
      </c>
      <c r="E14" s="90" t="s">
        <v>9</v>
      </c>
      <c r="F14" s="90">
        <v>65</v>
      </c>
      <c r="G14" s="90">
        <v>50</v>
      </c>
      <c r="H14" s="145">
        <v>46</v>
      </c>
      <c r="I14" s="483"/>
      <c r="J14" s="356"/>
      <c r="K14" s="367"/>
      <c r="L14" s="367"/>
      <c r="M14" s="355"/>
      <c r="O14" s="128"/>
      <c r="AA14" s="122" t="b">
        <f t="shared" si="0"/>
        <v>1</v>
      </c>
      <c r="AB14" s="99" t="b">
        <f t="shared" si="1"/>
        <v>0</v>
      </c>
      <c r="AC14" s="90" t="b">
        <f t="shared" si="2"/>
        <v>1</v>
      </c>
      <c r="AD14" s="90" t="b">
        <f t="shared" si="3"/>
        <v>0</v>
      </c>
      <c r="AE14" s="81" t="b">
        <f t="shared" si="4"/>
        <v>1</v>
      </c>
    </row>
    <row r="15" spans="1:31" ht="18.5" thickBot="1">
      <c r="B15" s="6">
        <v>1</v>
      </c>
      <c r="C15" s="7">
        <v>1</v>
      </c>
      <c r="D15" s="7">
        <v>5</v>
      </c>
      <c r="E15" s="90" t="s">
        <v>10</v>
      </c>
      <c r="F15" s="90">
        <v>50</v>
      </c>
      <c r="G15" s="90">
        <v>70</v>
      </c>
      <c r="H15" s="145">
        <v>30</v>
      </c>
      <c r="I15" s="483"/>
      <c r="J15" s="356"/>
      <c r="K15" s="367"/>
      <c r="L15" s="367"/>
      <c r="M15" s="355"/>
      <c r="AA15" s="122" t="b">
        <f t="shared" si="0"/>
        <v>0</v>
      </c>
      <c r="AB15" s="99" t="b">
        <f t="shared" si="1"/>
        <v>0</v>
      </c>
      <c r="AC15" s="90" t="b">
        <f t="shared" si="2"/>
        <v>1</v>
      </c>
      <c r="AD15" s="90" t="b">
        <f t="shared" si="3"/>
        <v>0</v>
      </c>
      <c r="AE15" s="81" t="b">
        <f t="shared" si="4"/>
        <v>1</v>
      </c>
    </row>
    <row r="16" spans="1:31">
      <c r="B16" s="6">
        <v>1</v>
      </c>
      <c r="C16" s="7">
        <v>2</v>
      </c>
      <c r="D16" s="7">
        <v>1</v>
      </c>
      <c r="E16" s="90" t="s">
        <v>11</v>
      </c>
      <c r="F16" s="90">
        <v>74</v>
      </c>
      <c r="G16" s="90">
        <v>60</v>
      </c>
      <c r="H16" s="145">
        <v>59</v>
      </c>
      <c r="I16" s="483"/>
      <c r="J16" s="356"/>
      <c r="K16" s="367"/>
      <c r="L16" s="367"/>
      <c r="M16" s="355"/>
      <c r="P16" s="11" t="s">
        <v>127</v>
      </c>
      <c r="Q16" s="12"/>
      <c r="R16" s="12"/>
      <c r="S16" s="12"/>
      <c r="T16" s="12"/>
      <c r="U16" s="12"/>
      <c r="V16" s="12"/>
      <c r="W16" s="12"/>
      <c r="X16" s="13"/>
      <c r="AA16" s="122" t="b">
        <f t="shared" si="0"/>
        <v>1</v>
      </c>
      <c r="AB16" s="99" t="b">
        <f t="shared" si="1"/>
        <v>0</v>
      </c>
      <c r="AC16" s="90" t="b">
        <f t="shared" si="2"/>
        <v>1</v>
      </c>
      <c r="AD16" s="90" t="b">
        <f t="shared" si="3"/>
        <v>0</v>
      </c>
      <c r="AE16" s="81" t="b">
        <f t="shared" si="4"/>
        <v>1</v>
      </c>
    </row>
    <row r="17" spans="2:31">
      <c r="B17" s="6">
        <v>1</v>
      </c>
      <c r="C17" s="7">
        <v>2</v>
      </c>
      <c r="D17" s="7">
        <v>2</v>
      </c>
      <c r="E17" s="90" t="s">
        <v>12</v>
      </c>
      <c r="F17" s="90">
        <v>76</v>
      </c>
      <c r="G17" s="90">
        <v>80</v>
      </c>
      <c r="H17" s="145">
        <v>45</v>
      </c>
      <c r="I17" s="483"/>
      <c r="J17" s="356"/>
      <c r="K17" s="367"/>
      <c r="L17" s="367"/>
      <c r="M17" s="355"/>
      <c r="P17" s="94" t="s">
        <v>130</v>
      </c>
      <c r="Q17" s="15"/>
      <c r="R17" s="15"/>
      <c r="S17" s="15"/>
      <c r="T17" s="15"/>
      <c r="U17" s="15"/>
      <c r="V17" s="15"/>
      <c r="W17" s="15"/>
      <c r="X17" s="16"/>
      <c r="AA17" s="122" t="b">
        <f t="shared" si="0"/>
        <v>0</v>
      </c>
      <c r="AB17" s="99" t="b">
        <f t="shared" si="1"/>
        <v>0</v>
      </c>
      <c r="AC17" s="90" t="b">
        <f t="shared" si="2"/>
        <v>1</v>
      </c>
      <c r="AD17" s="90" t="b">
        <f t="shared" si="3"/>
        <v>0</v>
      </c>
      <c r="AE17" s="81" t="b">
        <f t="shared" si="4"/>
        <v>1</v>
      </c>
    </row>
    <row r="18" spans="2:31">
      <c r="B18" s="6">
        <v>1</v>
      </c>
      <c r="C18" s="7">
        <v>2</v>
      </c>
      <c r="D18" s="7">
        <v>3</v>
      </c>
      <c r="E18" s="90" t="s">
        <v>13</v>
      </c>
      <c r="F18" s="90">
        <v>100</v>
      </c>
      <c r="G18" s="90">
        <v>59</v>
      </c>
      <c r="H18" s="145">
        <v>90</v>
      </c>
      <c r="I18" s="483"/>
      <c r="J18" s="356"/>
      <c r="K18" s="367"/>
      <c r="L18" s="367"/>
      <c r="M18" s="355"/>
      <c r="P18" s="14" t="s">
        <v>133</v>
      </c>
      <c r="Q18" s="15"/>
      <c r="R18" s="15"/>
      <c r="S18" s="15"/>
      <c r="T18" s="15"/>
      <c r="U18" s="15"/>
      <c r="V18" s="15"/>
      <c r="W18" s="15"/>
      <c r="X18" s="16"/>
      <c r="AA18" s="122" t="b">
        <f t="shared" si="0"/>
        <v>1</v>
      </c>
      <c r="AB18" s="99" t="b">
        <f t="shared" si="1"/>
        <v>0</v>
      </c>
      <c r="AC18" s="90" t="b">
        <f t="shared" si="2"/>
        <v>1</v>
      </c>
      <c r="AD18" s="90" t="b">
        <f t="shared" si="3"/>
        <v>0</v>
      </c>
      <c r="AE18" s="81" t="b">
        <f t="shared" si="4"/>
        <v>1</v>
      </c>
    </row>
    <row r="19" spans="2:31">
      <c r="B19" s="6">
        <v>1</v>
      </c>
      <c r="C19" s="7">
        <v>2</v>
      </c>
      <c r="D19" s="7">
        <v>4</v>
      </c>
      <c r="E19" s="90" t="s">
        <v>14</v>
      </c>
      <c r="F19" s="90">
        <v>100</v>
      </c>
      <c r="G19" s="90">
        <v>100</v>
      </c>
      <c r="H19" s="145">
        <v>100</v>
      </c>
      <c r="I19" s="483"/>
      <c r="J19" s="356"/>
      <c r="K19" s="367"/>
      <c r="L19" s="367"/>
      <c r="M19" s="355"/>
      <c r="P19" s="92" t="s">
        <v>131</v>
      </c>
      <c r="Q19" s="281" t="s">
        <v>105</v>
      </c>
      <c r="R19" s="281"/>
      <c r="S19" s="281"/>
      <c r="T19" s="281"/>
      <c r="U19" s="281"/>
      <c r="V19" s="281"/>
      <c r="W19" s="15"/>
      <c r="X19" s="16"/>
      <c r="AA19" s="122" t="b">
        <f t="shared" si="0"/>
        <v>0</v>
      </c>
      <c r="AB19" s="99" t="b">
        <f t="shared" si="1"/>
        <v>1</v>
      </c>
      <c r="AC19" s="90" t="b">
        <f t="shared" si="2"/>
        <v>1</v>
      </c>
      <c r="AD19" s="90" t="b">
        <f t="shared" si="3"/>
        <v>0</v>
      </c>
      <c r="AE19" s="81" t="b">
        <f t="shared" si="4"/>
        <v>0</v>
      </c>
    </row>
    <row r="20" spans="2:31">
      <c r="B20" s="6">
        <v>1</v>
      </c>
      <c r="C20" s="7">
        <v>2</v>
      </c>
      <c r="D20" s="7">
        <v>5</v>
      </c>
      <c r="E20" s="90" t="s">
        <v>15</v>
      </c>
      <c r="F20" s="90">
        <v>90</v>
      </c>
      <c r="G20" s="90">
        <v>60</v>
      </c>
      <c r="H20" s="145">
        <v>50</v>
      </c>
      <c r="I20" s="483"/>
      <c r="J20" s="356"/>
      <c r="K20" s="367"/>
      <c r="L20" s="367"/>
      <c r="M20" s="355"/>
      <c r="P20" s="92"/>
      <c r="Q20" s="281"/>
      <c r="R20" s="281"/>
      <c r="S20" s="281"/>
      <c r="T20" s="281"/>
      <c r="U20" s="281"/>
      <c r="V20" s="281"/>
      <c r="W20" s="15"/>
      <c r="X20" s="16"/>
      <c r="AA20" s="122" t="b">
        <f t="shared" si="0"/>
        <v>1</v>
      </c>
      <c r="AB20" s="99" t="b">
        <f t="shared" si="1"/>
        <v>0</v>
      </c>
      <c r="AC20" s="90" t="b">
        <f t="shared" si="2"/>
        <v>1</v>
      </c>
      <c r="AD20" s="90" t="b">
        <f t="shared" si="3"/>
        <v>0</v>
      </c>
      <c r="AE20" s="81" t="b">
        <f t="shared" si="4"/>
        <v>1</v>
      </c>
    </row>
    <row r="21" spans="2:31">
      <c r="B21" s="6">
        <v>1</v>
      </c>
      <c r="C21" s="7">
        <v>3</v>
      </c>
      <c r="D21" s="7">
        <v>1</v>
      </c>
      <c r="E21" s="90" t="s">
        <v>16</v>
      </c>
      <c r="F21" s="90">
        <v>50</v>
      </c>
      <c r="G21" s="90">
        <v>55</v>
      </c>
      <c r="H21" s="145">
        <v>52</v>
      </c>
      <c r="I21" s="483"/>
      <c r="J21" s="356"/>
      <c r="K21" s="367"/>
      <c r="L21" s="367"/>
      <c r="M21" s="355"/>
      <c r="P21" s="194" t="s">
        <v>249</v>
      </c>
      <c r="Q21" s="116"/>
      <c r="R21" s="116"/>
      <c r="S21" s="116"/>
      <c r="T21" s="116"/>
      <c r="U21" s="116"/>
      <c r="V21" s="116"/>
      <c r="W21" s="15"/>
      <c r="X21" s="16"/>
      <c r="AA21" s="122" t="b">
        <f t="shared" si="0"/>
        <v>0</v>
      </c>
      <c r="AB21" s="99" t="b">
        <f t="shared" si="1"/>
        <v>0</v>
      </c>
      <c r="AC21" s="90" t="b">
        <f t="shared" si="2"/>
        <v>0</v>
      </c>
      <c r="AD21" s="90" t="b">
        <f t="shared" si="3"/>
        <v>1</v>
      </c>
      <c r="AE21" s="81" t="b">
        <f t="shared" si="4"/>
        <v>1</v>
      </c>
    </row>
    <row r="22" spans="2:31">
      <c r="B22" s="6">
        <v>1</v>
      </c>
      <c r="C22" s="7">
        <v>3</v>
      </c>
      <c r="D22" s="7">
        <v>2</v>
      </c>
      <c r="E22" s="90" t="s">
        <v>17</v>
      </c>
      <c r="F22" s="90">
        <v>55</v>
      </c>
      <c r="G22" s="90">
        <v>50</v>
      </c>
      <c r="H22" s="145">
        <v>60</v>
      </c>
      <c r="I22" s="483"/>
      <c r="J22" s="356"/>
      <c r="K22" s="367"/>
      <c r="L22" s="367"/>
      <c r="M22" s="355"/>
      <c r="P22" s="94" t="s">
        <v>132</v>
      </c>
      <c r="Q22" s="15"/>
      <c r="R22" s="15"/>
      <c r="S22" s="15"/>
      <c r="T22" s="15"/>
      <c r="U22" s="15"/>
      <c r="V22" s="15"/>
      <c r="W22" s="15"/>
      <c r="X22" s="16"/>
      <c r="AA22" s="122" t="b">
        <f t="shared" si="0"/>
        <v>0</v>
      </c>
      <c r="AB22" s="99" t="b">
        <f t="shared" si="1"/>
        <v>0</v>
      </c>
      <c r="AC22" s="90" t="b">
        <f t="shared" si="2"/>
        <v>1</v>
      </c>
      <c r="AD22" s="90" t="b">
        <f t="shared" si="3"/>
        <v>0</v>
      </c>
      <c r="AE22" s="81" t="b">
        <f t="shared" si="4"/>
        <v>1</v>
      </c>
    </row>
    <row r="23" spans="2:31">
      <c r="B23" s="6">
        <v>1</v>
      </c>
      <c r="C23" s="7">
        <v>3</v>
      </c>
      <c r="D23" s="7">
        <v>3</v>
      </c>
      <c r="E23" s="90" t="s">
        <v>18</v>
      </c>
      <c r="F23" s="90">
        <v>52</v>
      </c>
      <c r="G23" s="90">
        <v>75</v>
      </c>
      <c r="H23" s="145">
        <v>80</v>
      </c>
      <c r="I23" s="483"/>
      <c r="J23" s="356"/>
      <c r="K23" s="367"/>
      <c r="L23" s="367"/>
      <c r="M23" s="355"/>
      <c r="P23" s="14" t="s">
        <v>134</v>
      </c>
      <c r="Q23" s="15"/>
      <c r="R23" s="15"/>
      <c r="S23" s="15"/>
      <c r="T23" s="15"/>
      <c r="U23" s="15"/>
      <c r="V23" s="15"/>
      <c r="W23" s="15"/>
      <c r="X23" s="16"/>
      <c r="AA23" s="122" t="b">
        <f t="shared" si="0"/>
        <v>0</v>
      </c>
      <c r="AB23" s="99" t="b">
        <f t="shared" si="1"/>
        <v>0</v>
      </c>
      <c r="AC23" s="90" t="b">
        <f t="shared" si="2"/>
        <v>1</v>
      </c>
      <c r="AD23" s="90" t="b">
        <f t="shared" si="3"/>
        <v>0</v>
      </c>
      <c r="AE23" s="81" t="b">
        <f t="shared" si="4"/>
        <v>1</v>
      </c>
    </row>
    <row r="24" spans="2:31">
      <c r="B24" s="6">
        <v>1</v>
      </c>
      <c r="C24" s="7">
        <v>3</v>
      </c>
      <c r="D24" s="7">
        <v>4</v>
      </c>
      <c r="E24" s="90" t="s">
        <v>19</v>
      </c>
      <c r="F24" s="90">
        <v>97</v>
      </c>
      <c r="G24" s="90">
        <v>100</v>
      </c>
      <c r="H24" s="145">
        <v>55</v>
      </c>
      <c r="I24" s="483"/>
      <c r="J24" s="356"/>
      <c r="K24" s="367"/>
      <c r="L24" s="367"/>
      <c r="M24" s="355"/>
      <c r="P24" s="92" t="s">
        <v>131</v>
      </c>
      <c r="Q24" s="281" t="s">
        <v>105</v>
      </c>
      <c r="R24" s="281"/>
      <c r="S24" s="281"/>
      <c r="T24" s="281"/>
      <c r="U24" s="281"/>
      <c r="V24" s="281"/>
      <c r="W24" s="15"/>
      <c r="X24" s="16"/>
      <c r="AA24" s="122" t="b">
        <f t="shared" si="0"/>
        <v>0</v>
      </c>
      <c r="AB24" s="99" t="b">
        <f t="shared" si="1"/>
        <v>0</v>
      </c>
      <c r="AC24" s="90" t="b">
        <f t="shared" si="2"/>
        <v>1</v>
      </c>
      <c r="AD24" s="90" t="b">
        <f t="shared" si="3"/>
        <v>0</v>
      </c>
      <c r="AE24" s="81" t="b">
        <f t="shared" si="4"/>
        <v>1</v>
      </c>
    </row>
    <row r="25" spans="2:31" ht="18.5" thickBot="1">
      <c r="B25" s="8">
        <v>1</v>
      </c>
      <c r="C25" s="9">
        <v>3</v>
      </c>
      <c r="D25" s="9">
        <v>5</v>
      </c>
      <c r="E25" s="91" t="s">
        <v>20</v>
      </c>
      <c r="F25" s="91">
        <v>59</v>
      </c>
      <c r="G25" s="91">
        <v>50</v>
      </c>
      <c r="H25" s="146">
        <v>55</v>
      </c>
      <c r="I25" s="484"/>
      <c r="J25" s="360"/>
      <c r="K25" s="369"/>
      <c r="L25" s="369"/>
      <c r="M25" s="359"/>
      <c r="P25" s="92"/>
      <c r="Q25" s="116"/>
      <c r="R25" s="116"/>
      <c r="S25" s="116"/>
      <c r="T25" s="116"/>
      <c r="U25" s="116"/>
      <c r="V25" s="116"/>
      <c r="W25" s="15"/>
      <c r="X25" s="16"/>
      <c r="AA25" s="123" t="b">
        <f t="shared" si="0"/>
        <v>1</v>
      </c>
      <c r="AB25" s="100" t="b">
        <f t="shared" si="1"/>
        <v>0</v>
      </c>
      <c r="AC25" s="91" t="b">
        <f t="shared" si="2"/>
        <v>0</v>
      </c>
      <c r="AD25" s="91" t="b">
        <f t="shared" si="3"/>
        <v>1</v>
      </c>
      <c r="AE25" s="84" t="b">
        <f t="shared" si="4"/>
        <v>1</v>
      </c>
    </row>
    <row r="26" spans="2:31">
      <c r="P26" s="194" t="s">
        <v>250</v>
      </c>
      <c r="Q26" s="116"/>
      <c r="R26" s="116"/>
      <c r="S26" s="116"/>
      <c r="T26" s="116"/>
      <c r="U26" s="116"/>
      <c r="V26" s="116"/>
      <c r="W26" s="15"/>
      <c r="X26" s="16"/>
    </row>
    <row r="27" spans="2:31">
      <c r="I27" s="28"/>
      <c r="J27" s="28"/>
      <c r="K27" s="28"/>
      <c r="L27" s="28"/>
      <c r="P27" s="94" t="s">
        <v>135</v>
      </c>
      <c r="Q27" s="15"/>
      <c r="R27" s="15"/>
      <c r="S27" s="15"/>
      <c r="T27" s="15"/>
      <c r="U27" s="15"/>
      <c r="V27" s="15"/>
      <c r="W27" s="15"/>
      <c r="X27" s="16"/>
    </row>
    <row r="28" spans="2:31">
      <c r="P28" s="14" t="s">
        <v>136</v>
      </c>
      <c r="Q28" s="15"/>
      <c r="R28" s="15"/>
      <c r="S28" s="15"/>
      <c r="T28" s="15"/>
      <c r="U28" s="15"/>
      <c r="V28" s="15"/>
      <c r="W28" s="15"/>
      <c r="X28" s="16"/>
    </row>
    <row r="29" spans="2:31">
      <c r="P29" s="92" t="s">
        <v>131</v>
      </c>
      <c r="Q29" s="281" t="s">
        <v>105</v>
      </c>
      <c r="R29" s="281"/>
      <c r="S29" s="281"/>
      <c r="T29" s="281"/>
      <c r="U29" s="281"/>
      <c r="V29" s="281"/>
      <c r="W29" s="15"/>
      <c r="X29" s="16"/>
    </row>
    <row r="30" spans="2:31" ht="18.5" thickBot="1">
      <c r="P30" s="17"/>
      <c r="Q30" s="115"/>
      <c r="R30" s="115"/>
      <c r="S30" s="115"/>
      <c r="T30" s="115"/>
      <c r="U30" s="115"/>
      <c r="V30" s="115"/>
      <c r="W30" s="18"/>
      <c r="X30" s="19"/>
    </row>
  </sheetData>
  <sheetProtection algorithmName="SHA-512" hashValue="u3AdVx8G57Vs3Pjbf8ba7dgWpK5ld8hNBjPpmCDmuMIUztKnrQNmXAmVmiA80P29kgwUTreDMFmRWW8x41NSZA==" saltValue="QkJVIy/SxThKhm3mjPVcZw==" spinCount="100000" sheet="1" objects="1" scenarios="1"/>
  <mergeCells count="11">
    <mergeCell ref="B9:B10"/>
    <mergeCell ref="C9:C10"/>
    <mergeCell ref="D9:D10"/>
    <mergeCell ref="E9:E10"/>
    <mergeCell ref="I9:M9"/>
    <mergeCell ref="F9:H9"/>
    <mergeCell ref="Q29:V29"/>
    <mergeCell ref="AA9:AE9"/>
    <mergeCell ref="Q19:V19"/>
    <mergeCell ref="Q20:V20"/>
    <mergeCell ref="Q24:V24"/>
  </mergeCells>
  <phoneticPr fontId="3"/>
  <conditionalFormatting sqref="I11:M25">
    <cfRule type="expression" dxfId="0" priority="1">
      <formula>OR(I11&lt;&gt;AA11,I11="")</formula>
    </cfRule>
  </conditionalFormatting>
  <pageMargins left="0.7" right="0.7" top="0.75" bottom="0.75" header="0.3" footer="0.3"/>
  <pageSetup paperSize="9"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134AD-CEAE-4E0D-AE5F-B70792DEF201}">
  <dimension ref="A1:AE37"/>
  <sheetViews>
    <sheetView workbookViewId="0"/>
  </sheetViews>
  <sheetFormatPr defaultRowHeight="18"/>
  <cols>
    <col min="5" max="5" width="9" style="20"/>
    <col min="7" max="7" width="4" style="20" customWidth="1"/>
    <col min="8" max="8" width="9" bestFit="1" customWidth="1"/>
    <col min="9" max="10" width="7.33203125" customWidth="1"/>
    <col min="11" max="11" width="3.33203125" bestFit="1" customWidth="1"/>
    <col min="12" max="12" width="4.58203125" customWidth="1"/>
    <col min="13" max="13" width="11" customWidth="1"/>
    <col min="14" max="14" width="9.75" customWidth="1"/>
    <col min="15" max="15" width="19.25" bestFit="1" customWidth="1"/>
    <col min="22" max="22" width="3.33203125" bestFit="1" customWidth="1"/>
    <col min="27" max="32" width="0" hidden="1" customWidth="1"/>
  </cols>
  <sheetData>
    <row r="1" spans="1:21">
      <c r="A1" s="119" t="s">
        <v>220</v>
      </c>
      <c r="F1" s="20"/>
      <c r="H1" s="20"/>
      <c r="I1" s="20"/>
      <c r="J1" s="20"/>
    </row>
    <row r="2" spans="1:21">
      <c r="A2" s="179" t="s">
        <v>216</v>
      </c>
      <c r="B2" t="s">
        <v>257</v>
      </c>
      <c r="F2" s="20"/>
      <c r="H2" s="20"/>
      <c r="I2" s="20"/>
      <c r="J2" s="20"/>
    </row>
    <row r="3" spans="1:21">
      <c r="A3" s="179" t="s">
        <v>217</v>
      </c>
      <c r="B3" t="s">
        <v>258</v>
      </c>
      <c r="F3" s="20"/>
      <c r="H3" s="20"/>
      <c r="I3" s="20"/>
      <c r="J3" s="20"/>
    </row>
    <row r="4" spans="1:21">
      <c r="A4" s="179" t="s">
        <v>218</v>
      </c>
      <c r="B4" t="s">
        <v>259</v>
      </c>
      <c r="F4" s="20"/>
      <c r="H4" s="20"/>
      <c r="I4" s="20"/>
      <c r="J4" s="20"/>
    </row>
    <row r="5" spans="1:21">
      <c r="A5" s="179" t="s">
        <v>219</v>
      </c>
      <c r="B5" t="s">
        <v>260</v>
      </c>
      <c r="F5" s="20"/>
      <c r="H5" s="20"/>
      <c r="I5" s="20"/>
      <c r="J5" s="20"/>
    </row>
    <row r="6" spans="1:21">
      <c r="A6" s="179" t="s">
        <v>254</v>
      </c>
      <c r="B6" t="s">
        <v>261</v>
      </c>
      <c r="F6" s="20"/>
      <c r="H6" s="20"/>
      <c r="I6" s="20"/>
      <c r="J6" s="20"/>
    </row>
    <row r="7" spans="1:21">
      <c r="A7" s="179" t="s">
        <v>255</v>
      </c>
      <c r="B7" t="s">
        <v>263</v>
      </c>
      <c r="F7" s="20"/>
      <c r="H7" s="20"/>
      <c r="I7" s="20"/>
      <c r="J7" s="20"/>
    </row>
    <row r="8" spans="1:21">
      <c r="A8" s="179" t="s">
        <v>256</v>
      </c>
      <c r="B8" t="s">
        <v>262</v>
      </c>
      <c r="F8" s="20"/>
      <c r="H8" s="20"/>
      <c r="I8" s="20"/>
      <c r="J8" s="20"/>
    </row>
    <row r="9" spans="1:21" ht="18.5" thickBot="1"/>
    <row r="10" spans="1:21">
      <c r="B10" s="286" t="s">
        <v>0</v>
      </c>
      <c r="C10" s="288" t="s">
        <v>1</v>
      </c>
      <c r="D10" s="288" t="s">
        <v>2</v>
      </c>
      <c r="E10" s="288" t="s">
        <v>3</v>
      </c>
      <c r="F10" s="315" t="s">
        <v>4</v>
      </c>
      <c r="G10" s="28"/>
      <c r="H10" s="163" t="s">
        <v>146</v>
      </c>
      <c r="I10" s="161" t="s">
        <v>144</v>
      </c>
      <c r="J10" s="150"/>
      <c r="M10" s="11" t="s">
        <v>150</v>
      </c>
      <c r="N10" s="12"/>
      <c r="O10" s="12"/>
      <c r="P10" s="12"/>
      <c r="Q10" s="12"/>
      <c r="R10" s="12"/>
      <c r="S10" s="13"/>
      <c r="T10" s="27"/>
      <c r="U10" s="27"/>
    </row>
    <row r="11" spans="1:21" ht="18.5" thickBot="1">
      <c r="B11" s="287"/>
      <c r="C11" s="289"/>
      <c r="D11" s="289"/>
      <c r="E11" s="289"/>
      <c r="F11" s="316"/>
      <c r="G11" s="28"/>
      <c r="H11" s="164" t="s">
        <v>13</v>
      </c>
      <c r="I11" s="162">
        <v>60</v>
      </c>
      <c r="J11" s="28"/>
      <c r="M11" s="94" t="s">
        <v>147</v>
      </c>
      <c r="N11" s="15"/>
      <c r="O11" s="15"/>
      <c r="P11" s="15"/>
      <c r="Q11" s="15"/>
      <c r="R11" s="15"/>
      <c r="S11" s="16"/>
      <c r="T11" s="27"/>
      <c r="U11" s="27"/>
    </row>
    <row r="12" spans="1:21">
      <c r="B12" s="4">
        <v>1</v>
      </c>
      <c r="C12" s="5">
        <v>1</v>
      </c>
      <c r="D12" s="5">
        <v>1</v>
      </c>
      <c r="E12" s="89" t="s">
        <v>6</v>
      </c>
      <c r="F12" s="78">
        <v>88</v>
      </c>
      <c r="G12" s="28"/>
      <c r="H12" s="28"/>
      <c r="I12" s="28"/>
      <c r="J12" s="28"/>
      <c r="K12" s="20"/>
      <c r="M12" s="14" t="s">
        <v>151</v>
      </c>
      <c r="N12" s="15"/>
      <c r="O12" s="15"/>
      <c r="P12" s="15"/>
      <c r="Q12" s="15"/>
      <c r="R12" s="15"/>
      <c r="S12" s="16"/>
      <c r="T12" s="28"/>
      <c r="U12" s="28"/>
    </row>
    <row r="13" spans="1:21">
      <c r="B13" s="6">
        <v>1</v>
      </c>
      <c r="C13" s="7">
        <v>1</v>
      </c>
      <c r="D13" s="7">
        <v>2</v>
      </c>
      <c r="E13" s="90" t="s">
        <v>7</v>
      </c>
      <c r="F13" s="81">
        <v>88</v>
      </c>
      <c r="G13" s="28"/>
      <c r="H13" s="28"/>
      <c r="I13" s="28"/>
      <c r="J13" s="28"/>
      <c r="L13" s="128"/>
      <c r="M13" s="92" t="s">
        <v>148</v>
      </c>
      <c r="N13" s="281" t="s">
        <v>149</v>
      </c>
      <c r="O13" s="281"/>
      <c r="P13" s="281"/>
      <c r="Q13" s="281"/>
      <c r="R13" s="281"/>
      <c r="S13" s="282"/>
      <c r="T13" s="27"/>
      <c r="U13" s="27"/>
    </row>
    <row r="14" spans="1:21">
      <c r="B14" s="6">
        <v>1</v>
      </c>
      <c r="C14" s="7">
        <v>1</v>
      </c>
      <c r="D14" s="7">
        <v>3</v>
      </c>
      <c r="E14" s="90" t="s">
        <v>8</v>
      </c>
      <c r="F14" s="81">
        <v>75</v>
      </c>
      <c r="G14" s="28"/>
      <c r="H14" s="28"/>
      <c r="I14" s="28"/>
      <c r="J14" s="28"/>
      <c r="L14" s="128"/>
      <c r="M14" s="92"/>
      <c r="N14" s="116"/>
      <c r="O14" s="116"/>
      <c r="P14" s="116"/>
      <c r="Q14" s="116"/>
      <c r="R14" s="116"/>
      <c r="S14" s="117"/>
      <c r="T14" s="29"/>
      <c r="U14" s="29"/>
    </row>
    <row r="15" spans="1:21">
      <c r="B15" s="6">
        <v>1</v>
      </c>
      <c r="C15" s="7">
        <v>1</v>
      </c>
      <c r="D15" s="7">
        <v>4</v>
      </c>
      <c r="E15" s="90" t="s">
        <v>9</v>
      </c>
      <c r="F15" s="81"/>
      <c r="G15" s="28"/>
      <c r="H15" s="28"/>
      <c r="I15" s="28"/>
      <c r="J15" s="28"/>
      <c r="L15" s="128"/>
      <c r="M15" s="94" t="s">
        <v>152</v>
      </c>
      <c r="N15" s="15"/>
      <c r="O15" s="15"/>
      <c r="P15" s="15"/>
      <c r="Q15" s="15"/>
      <c r="R15" s="15"/>
      <c r="S15" s="16"/>
    </row>
    <row r="16" spans="1:21">
      <c r="B16" s="6">
        <v>1</v>
      </c>
      <c r="C16" s="7">
        <v>1</v>
      </c>
      <c r="D16" s="7">
        <v>5</v>
      </c>
      <c r="E16" s="90" t="s">
        <v>10</v>
      </c>
      <c r="F16" s="81">
        <v>77</v>
      </c>
      <c r="G16" s="28"/>
      <c r="H16" s="28"/>
      <c r="I16" s="28"/>
      <c r="J16" s="28"/>
      <c r="M16" s="14" t="s">
        <v>153</v>
      </c>
      <c r="N16" s="15"/>
      <c r="O16" s="15"/>
      <c r="P16" s="15"/>
      <c r="Q16" s="15"/>
      <c r="R16" s="15"/>
      <c r="S16" s="16"/>
    </row>
    <row r="17" spans="2:31">
      <c r="B17" s="6">
        <v>1</v>
      </c>
      <c r="C17" s="7">
        <v>2</v>
      </c>
      <c r="D17" s="7">
        <v>1</v>
      </c>
      <c r="E17" s="90" t="s">
        <v>11</v>
      </c>
      <c r="F17" s="81"/>
      <c r="G17" s="28"/>
      <c r="H17" s="28"/>
      <c r="I17" s="28"/>
      <c r="J17" s="28"/>
      <c r="M17" s="92" t="s">
        <v>148</v>
      </c>
      <c r="N17" s="281" t="s">
        <v>154</v>
      </c>
      <c r="O17" s="281"/>
      <c r="P17" s="281"/>
      <c r="Q17" s="281"/>
      <c r="R17" s="281"/>
      <c r="S17" s="282"/>
    </row>
    <row r="18" spans="2:31">
      <c r="B18" s="6">
        <v>1</v>
      </c>
      <c r="C18" s="7">
        <v>2</v>
      </c>
      <c r="D18" s="7">
        <v>2</v>
      </c>
      <c r="E18" s="90" t="s">
        <v>12</v>
      </c>
      <c r="F18" s="81">
        <v>76</v>
      </c>
      <c r="G18" s="28"/>
      <c r="H18" s="28"/>
      <c r="I18" s="28"/>
      <c r="J18" s="28"/>
      <c r="M18" s="92"/>
      <c r="N18" s="116"/>
      <c r="O18" s="116"/>
      <c r="P18" s="116"/>
      <c r="Q18" s="116"/>
      <c r="R18" s="116"/>
      <c r="S18" s="117"/>
    </row>
    <row r="19" spans="2:31">
      <c r="B19" s="6">
        <v>1</v>
      </c>
      <c r="C19" s="7">
        <v>2</v>
      </c>
      <c r="D19" s="7">
        <v>3</v>
      </c>
      <c r="E19" s="90" t="s">
        <v>13</v>
      </c>
      <c r="F19" s="81">
        <v>100</v>
      </c>
      <c r="G19" s="28"/>
      <c r="H19" s="28"/>
      <c r="I19" s="28"/>
      <c r="J19" s="28"/>
      <c r="M19" s="94" t="s">
        <v>155</v>
      </c>
      <c r="N19" s="15"/>
      <c r="O19" s="15"/>
      <c r="P19" s="15"/>
      <c r="Q19" s="15"/>
      <c r="R19" s="15"/>
      <c r="S19" s="16"/>
    </row>
    <row r="20" spans="2:31">
      <c r="B20" s="6">
        <v>1</v>
      </c>
      <c r="C20" s="7">
        <v>2</v>
      </c>
      <c r="D20" s="7">
        <v>4</v>
      </c>
      <c r="E20" s="90" t="s">
        <v>14</v>
      </c>
      <c r="F20" s="81">
        <v>100</v>
      </c>
      <c r="G20" s="28"/>
      <c r="H20" s="28"/>
      <c r="I20" s="28"/>
      <c r="J20" s="28"/>
      <c r="M20" s="14" t="s">
        <v>156</v>
      </c>
      <c r="N20" s="15"/>
      <c r="O20" s="15"/>
      <c r="P20" s="15"/>
      <c r="Q20" s="15"/>
      <c r="R20" s="15"/>
      <c r="S20" s="16"/>
    </row>
    <row r="21" spans="2:31">
      <c r="B21" s="6">
        <v>1</v>
      </c>
      <c r="C21" s="7">
        <v>2</v>
      </c>
      <c r="D21" s="7">
        <v>5</v>
      </c>
      <c r="E21" s="90" t="s">
        <v>15</v>
      </c>
      <c r="F21" s="81">
        <v>90</v>
      </c>
      <c r="G21" s="28"/>
      <c r="H21" s="28"/>
      <c r="I21" s="28"/>
      <c r="J21" s="28"/>
      <c r="M21" s="92" t="s">
        <v>148</v>
      </c>
      <c r="N21" s="281" t="s">
        <v>160</v>
      </c>
      <c r="O21" s="281"/>
      <c r="P21" s="281"/>
      <c r="Q21" s="281"/>
      <c r="R21" s="281"/>
      <c r="S21" s="282"/>
    </row>
    <row r="22" spans="2:31">
      <c r="B22" s="6">
        <v>1</v>
      </c>
      <c r="C22" s="7">
        <v>3</v>
      </c>
      <c r="D22" s="7">
        <v>1</v>
      </c>
      <c r="E22" s="90" t="s">
        <v>16</v>
      </c>
      <c r="F22" s="81">
        <v>60</v>
      </c>
      <c r="G22" s="28"/>
      <c r="H22" s="28"/>
      <c r="I22" s="28"/>
      <c r="J22" s="28"/>
      <c r="M22" s="92"/>
      <c r="N22" s="116"/>
      <c r="O22" s="116"/>
      <c r="P22" s="116"/>
      <c r="Q22" s="116"/>
      <c r="R22" s="116"/>
      <c r="S22" s="117"/>
    </row>
    <row r="23" spans="2:31">
      <c r="B23" s="6">
        <v>1</v>
      </c>
      <c r="C23" s="7">
        <v>3</v>
      </c>
      <c r="D23" s="7">
        <v>2</v>
      </c>
      <c r="E23" s="90" t="s">
        <v>17</v>
      </c>
      <c r="F23" s="81">
        <v>65</v>
      </c>
      <c r="G23" s="28"/>
      <c r="H23" s="28"/>
      <c r="I23" s="28"/>
      <c r="J23" s="28"/>
      <c r="M23" s="94" t="s">
        <v>157</v>
      </c>
      <c r="N23" s="15"/>
      <c r="O23" s="15"/>
      <c r="P23" s="15"/>
      <c r="Q23" s="15"/>
      <c r="R23" s="15"/>
      <c r="S23" s="16"/>
    </row>
    <row r="24" spans="2:31">
      <c r="B24" s="6">
        <v>1</v>
      </c>
      <c r="C24" s="7">
        <v>3</v>
      </c>
      <c r="D24" s="7">
        <v>3</v>
      </c>
      <c r="E24" s="90" t="s">
        <v>18</v>
      </c>
      <c r="F24" s="81">
        <v>80</v>
      </c>
      <c r="G24" s="28"/>
      <c r="H24" s="28"/>
      <c r="I24" s="28"/>
      <c r="J24" s="28"/>
      <c r="M24" s="14" t="s">
        <v>158</v>
      </c>
      <c r="N24" s="15"/>
      <c r="O24" s="15"/>
      <c r="P24" s="15"/>
      <c r="Q24" s="15"/>
      <c r="R24" s="15"/>
      <c r="S24" s="16"/>
    </row>
    <row r="25" spans="2:31">
      <c r="B25" s="6">
        <v>1</v>
      </c>
      <c r="C25" s="7">
        <v>3</v>
      </c>
      <c r="D25" s="7">
        <v>4</v>
      </c>
      <c r="E25" s="90" t="s">
        <v>19</v>
      </c>
      <c r="F25" s="81">
        <v>97</v>
      </c>
      <c r="G25" s="28"/>
      <c r="H25" s="28"/>
      <c r="I25" s="28"/>
      <c r="J25" s="28"/>
      <c r="M25" s="92" t="s">
        <v>148</v>
      </c>
      <c r="N25" s="281" t="s">
        <v>161</v>
      </c>
      <c r="O25" s="281"/>
      <c r="P25" s="281"/>
      <c r="Q25" s="281"/>
      <c r="R25" s="281"/>
      <c r="S25" s="282"/>
    </row>
    <row r="26" spans="2:31">
      <c r="B26" s="6">
        <v>1</v>
      </c>
      <c r="C26" s="7">
        <v>3</v>
      </c>
      <c r="D26" s="7">
        <v>5</v>
      </c>
      <c r="E26" s="90" t="s">
        <v>20</v>
      </c>
      <c r="F26" s="81">
        <v>59</v>
      </c>
      <c r="G26" s="28"/>
      <c r="H26" s="28"/>
      <c r="I26" s="28"/>
      <c r="J26" s="28"/>
      <c r="M26" s="92" t="s">
        <v>159</v>
      </c>
      <c r="N26" s="281" t="s">
        <v>162</v>
      </c>
      <c r="O26" s="281"/>
      <c r="P26" s="281"/>
      <c r="Q26" s="281"/>
      <c r="R26" s="281"/>
      <c r="S26" s="282"/>
    </row>
    <row r="27" spans="2:31">
      <c r="B27" s="156">
        <v>1</v>
      </c>
      <c r="C27" s="157">
        <v>3</v>
      </c>
      <c r="D27" s="157">
        <v>6</v>
      </c>
      <c r="E27" s="158" t="s">
        <v>13</v>
      </c>
      <c r="F27" s="159"/>
      <c r="G27" s="28"/>
      <c r="H27" s="28"/>
      <c r="I27" s="28"/>
      <c r="J27" s="28"/>
      <c r="M27" s="92"/>
      <c r="N27" s="281" t="s">
        <v>163</v>
      </c>
      <c r="O27" s="281"/>
      <c r="P27" s="281"/>
      <c r="Q27" s="281"/>
      <c r="R27" s="281"/>
      <c r="S27" s="282"/>
    </row>
    <row r="28" spans="2:31" ht="18.5" thickBot="1">
      <c r="B28" s="8">
        <v>1</v>
      </c>
      <c r="C28" s="9">
        <v>3</v>
      </c>
      <c r="D28" s="9"/>
      <c r="E28" s="91"/>
      <c r="F28" s="84"/>
      <c r="G28" s="28"/>
      <c r="H28" s="28"/>
      <c r="I28" s="28"/>
      <c r="J28" s="28"/>
      <c r="M28" s="14"/>
      <c r="N28" s="281" t="s">
        <v>164</v>
      </c>
      <c r="O28" s="281"/>
      <c r="P28" s="281"/>
      <c r="Q28" s="281"/>
      <c r="R28" s="281"/>
      <c r="S28" s="282"/>
    </row>
    <row r="29" spans="2:31" ht="18.5" thickBot="1">
      <c r="B29" s="15"/>
      <c r="C29" s="15"/>
      <c r="D29" s="15"/>
      <c r="E29" s="93"/>
      <c r="F29" s="93"/>
      <c r="G29" s="28"/>
      <c r="H29" s="28"/>
      <c r="I29" s="28"/>
      <c r="J29" s="28"/>
      <c r="M29" s="17"/>
      <c r="N29" s="283"/>
      <c r="O29" s="283"/>
      <c r="P29" s="283"/>
      <c r="Q29" s="283"/>
      <c r="R29" s="283"/>
      <c r="S29" s="284"/>
    </row>
    <row r="30" spans="2:31" ht="18.5" thickBot="1">
      <c r="G30" s="28"/>
      <c r="H30" s="28"/>
      <c r="I30" s="28"/>
    </row>
    <row r="31" spans="2:31">
      <c r="B31" s="309" t="s">
        <v>145</v>
      </c>
      <c r="C31" s="310"/>
      <c r="D31" s="310"/>
      <c r="E31" s="311"/>
      <c r="F31" s="489"/>
      <c r="H31" s="165"/>
      <c r="I31" s="28"/>
      <c r="AA31" s="309" t="s">
        <v>145</v>
      </c>
      <c r="AB31" s="310"/>
      <c r="AC31" s="310"/>
      <c r="AD31" s="311"/>
      <c r="AE31" s="153">
        <f>COUNTA(E12:E28)</f>
        <v>16</v>
      </c>
    </row>
    <row r="32" spans="2:31">
      <c r="B32" s="312" t="s">
        <v>139</v>
      </c>
      <c r="C32" s="313"/>
      <c r="D32" s="313"/>
      <c r="E32" s="314"/>
      <c r="F32" s="490"/>
      <c r="AA32" s="312" t="s">
        <v>139</v>
      </c>
      <c r="AB32" s="313"/>
      <c r="AC32" s="313"/>
      <c r="AD32" s="314"/>
      <c r="AE32" s="160">
        <f>COUNT(F12:F28)</f>
        <v>13</v>
      </c>
    </row>
    <row r="33" spans="2:31">
      <c r="B33" s="303" t="s">
        <v>140</v>
      </c>
      <c r="C33" s="304"/>
      <c r="D33" s="304"/>
      <c r="E33" s="305"/>
      <c r="F33" s="491"/>
      <c r="AA33" s="303" t="s">
        <v>140</v>
      </c>
      <c r="AB33" s="304"/>
      <c r="AC33" s="304"/>
      <c r="AD33" s="305"/>
      <c r="AE33" s="154">
        <f>COUNTBLANK(F12:F28)</f>
        <v>4</v>
      </c>
    </row>
    <row r="34" spans="2:31">
      <c r="B34" s="303" t="s">
        <v>141</v>
      </c>
      <c r="C34" s="304"/>
      <c r="D34" s="304"/>
      <c r="E34" s="305"/>
      <c r="F34" s="491"/>
      <c r="AA34" s="303" t="s">
        <v>141</v>
      </c>
      <c r="AB34" s="304"/>
      <c r="AC34" s="304"/>
      <c r="AD34" s="305"/>
      <c r="AE34" s="154">
        <f>COUNTIF(F12:F28,"&gt;80")</f>
        <v>6</v>
      </c>
    </row>
    <row r="35" spans="2:31">
      <c r="B35" s="303" t="s">
        <v>143</v>
      </c>
      <c r="C35" s="304"/>
      <c r="D35" s="304"/>
      <c r="E35" s="305"/>
      <c r="F35" s="491"/>
      <c r="AA35" s="303" t="s">
        <v>143</v>
      </c>
      <c r="AB35" s="304"/>
      <c r="AC35" s="304"/>
      <c r="AD35" s="305"/>
      <c r="AE35" s="154">
        <f>COUNTIF(F12:F28,"&lt;=80")</f>
        <v>7</v>
      </c>
    </row>
    <row r="36" spans="2:31">
      <c r="B36" s="303" t="s">
        <v>138</v>
      </c>
      <c r="C36" s="304"/>
      <c r="D36" s="304"/>
      <c r="E36" s="305"/>
      <c r="F36" s="491"/>
      <c r="AA36" s="303" t="s">
        <v>138</v>
      </c>
      <c r="AB36" s="304"/>
      <c r="AC36" s="304"/>
      <c r="AD36" s="305"/>
      <c r="AE36" s="154">
        <f>COUNTIF(E12:E28,H11)</f>
        <v>2</v>
      </c>
    </row>
    <row r="37" spans="2:31" ht="18.5" thickBot="1">
      <c r="B37" s="306" t="s">
        <v>142</v>
      </c>
      <c r="C37" s="307"/>
      <c r="D37" s="307"/>
      <c r="E37" s="308"/>
      <c r="F37" s="492"/>
      <c r="AA37" s="306" t="s">
        <v>142</v>
      </c>
      <c r="AB37" s="307"/>
      <c r="AC37" s="307"/>
      <c r="AD37" s="308"/>
      <c r="AE37" s="155">
        <f>COUNTIF(F12:F28,"&gt;="&amp;I11)</f>
        <v>12</v>
      </c>
    </row>
  </sheetData>
  <sheetProtection algorithmName="SHA-512" hashValue="lMI8jspNqkw/UJfwbjBcQYjhTWl3AIKRAyB+GTdcoLACiXDuZDLKfzowfuWQxE/83bAqqrhRJ7a5PohVhdJaVQ==" saltValue="GmVdrqxY0htgl9LVfC1wXA==" spinCount="100000" sheet="1" objects="1" scenarios="1"/>
  <mergeCells count="27">
    <mergeCell ref="N13:S13"/>
    <mergeCell ref="N17:S17"/>
    <mergeCell ref="N28:S28"/>
    <mergeCell ref="N21:S21"/>
    <mergeCell ref="B10:B11"/>
    <mergeCell ref="C10:C11"/>
    <mergeCell ref="D10:D11"/>
    <mergeCell ref="E10:E11"/>
    <mergeCell ref="F10:F11"/>
    <mergeCell ref="N25:S25"/>
    <mergeCell ref="N26:S26"/>
    <mergeCell ref="N27:S27"/>
    <mergeCell ref="B34:E34"/>
    <mergeCell ref="B35:E35"/>
    <mergeCell ref="B37:E37"/>
    <mergeCell ref="B36:E36"/>
    <mergeCell ref="B31:E31"/>
    <mergeCell ref="B32:E32"/>
    <mergeCell ref="B33:E33"/>
    <mergeCell ref="AA36:AD36"/>
    <mergeCell ref="AA37:AD37"/>
    <mergeCell ref="N29:S29"/>
    <mergeCell ref="AA31:AD31"/>
    <mergeCell ref="AA32:AD32"/>
    <mergeCell ref="AA33:AD33"/>
    <mergeCell ref="AA34:AD34"/>
    <mergeCell ref="AA35:AD35"/>
  </mergeCells>
  <phoneticPr fontId="3"/>
  <conditionalFormatting sqref="F31:F37">
    <cfRule type="expression" dxfId="17" priority="1">
      <formula>F31&lt;&gt;AE31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2</vt:i4>
      </vt:variant>
    </vt:vector>
  </HeadingPairs>
  <TitlesOfParts>
    <vt:vector size="17" baseType="lpstr">
      <vt:lpstr>1-1.絶対参照と相対参照</vt:lpstr>
      <vt:lpstr>2-1.合計_平均_最大_最小</vt:lpstr>
      <vt:lpstr>2-2.端数処理</vt:lpstr>
      <vt:lpstr>2-3.順位</vt:lpstr>
      <vt:lpstr>2-4.行と列</vt:lpstr>
      <vt:lpstr>3-1.IF関数(単一条件)</vt:lpstr>
      <vt:lpstr>3-2.IF関数(ネスト)</vt:lpstr>
      <vt:lpstr>3-3.IF関数(論理関数)</vt:lpstr>
      <vt:lpstr>3-4.個数関数</vt:lpstr>
      <vt:lpstr>3-5.垂直照合</vt:lpstr>
      <vt:lpstr>3-6.照合一致</vt:lpstr>
      <vt:lpstr>演習課題1.成績管理表</vt:lpstr>
      <vt:lpstr>演習課題1(別紙).評定基準</vt:lpstr>
      <vt:lpstr>演習課題2.座席表</vt:lpstr>
      <vt:lpstr>演習問題2(別紙).名簿</vt:lpstr>
      <vt:lpstr>演習課題2.座席表!Print_Area</vt:lpstr>
      <vt:lpstr>名簿一覧</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永谷 隆明</dc:creator>
  <cp:lastModifiedBy>たか</cp:lastModifiedBy>
  <dcterms:created xsi:type="dcterms:W3CDTF">2022-08-01T00:37:25Z</dcterms:created>
  <dcterms:modified xsi:type="dcterms:W3CDTF">2022-08-01T15:09:05Z</dcterms:modified>
</cp:coreProperties>
</file>